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yle\Documents\Excel\"/>
    </mc:Choice>
  </mc:AlternateContent>
  <bookViews>
    <workbookView xWindow="0" yWindow="0" windowWidth="23040" windowHeight="8808"/>
  </bookViews>
  <sheets>
    <sheet name="Cows, etc" sheetId="3" r:id="rId1"/>
    <sheet name="BS&amp;G"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4" l="1"/>
  <c r="Q16" i="4"/>
  <c r="L16" i="4"/>
  <c r="R15" i="4"/>
  <c r="Q15" i="4"/>
  <c r="Q14" i="4" s="1"/>
  <c r="P15" i="4"/>
  <c r="O15" i="4"/>
  <c r="M15" i="4"/>
  <c r="L15" i="4"/>
  <c r="U14" i="4"/>
  <c r="L14" i="4"/>
  <c r="U12" i="4"/>
  <c r="S12" i="4"/>
  <c r="O12" i="4"/>
  <c r="U11" i="4"/>
  <c r="W10" i="4"/>
  <c r="U10" i="4"/>
  <c r="S10" i="4"/>
  <c r="R10" i="4"/>
  <c r="Q10" i="4"/>
  <c r="M10" i="4"/>
  <c r="AD8" i="4"/>
  <c r="W8" i="4"/>
  <c r="U8" i="4"/>
  <c r="P8" i="4"/>
  <c r="O8" i="4"/>
  <c r="O7" i="4"/>
  <c r="V25" i="3" l="1"/>
  <c r="U25" i="3"/>
  <c r="T25" i="3"/>
  <c r="S25" i="3"/>
  <c r="R25" i="3"/>
  <c r="Q25" i="3"/>
  <c r="P25" i="3"/>
  <c r="O25" i="3"/>
  <c r="N25" i="3"/>
  <c r="M25" i="3"/>
  <c r="K25" i="3"/>
  <c r="I25" i="3"/>
  <c r="H25" i="3"/>
  <c r="G25" i="3"/>
  <c r="F25" i="3"/>
  <c r="E25" i="3"/>
  <c r="C25" i="3"/>
  <c r="V13" i="3"/>
  <c r="T20" i="3"/>
  <c r="T13" i="3"/>
  <c r="N13" i="3"/>
  <c r="N10" i="3"/>
  <c r="N9" i="3"/>
  <c r="N8" i="3"/>
  <c r="U23" i="3" l="1"/>
  <c r="S20" i="3"/>
  <c r="U18" i="3"/>
  <c r="S18" i="3"/>
  <c r="U13" i="3"/>
  <c r="U16" i="3" s="1"/>
  <c r="S13" i="3"/>
  <c r="R13" i="3"/>
  <c r="Q13" i="3"/>
  <c r="P13" i="3"/>
  <c r="O13" i="3"/>
  <c r="M13" i="3"/>
  <c r="L13" i="3"/>
  <c r="U10" i="3"/>
  <c r="S10" i="3"/>
  <c r="R10" i="3"/>
  <c r="Q10" i="3"/>
  <c r="M9" i="3"/>
  <c r="L9" i="3"/>
  <c r="K9" i="3"/>
  <c r="J9" i="3"/>
  <c r="I9" i="3"/>
  <c r="H9" i="3"/>
  <c r="G9" i="3"/>
  <c r="M8" i="3"/>
  <c r="M10" i="3" s="1"/>
  <c r="L8" i="3"/>
  <c r="K8" i="3"/>
  <c r="J8" i="3"/>
  <c r="I8" i="3"/>
  <c r="I10" i="3" s="1"/>
  <c r="H8" i="3"/>
  <c r="G8" i="3"/>
  <c r="L6" i="3"/>
  <c r="L25" i="3" s="1"/>
  <c r="J6" i="3"/>
  <c r="J25" i="3" s="1"/>
  <c r="D6" i="3"/>
  <c r="D25" i="3" s="1"/>
  <c r="G10" i="3" l="1"/>
  <c r="J10" i="3"/>
  <c r="K10" i="3"/>
  <c r="H10" i="3"/>
  <c r="L10" i="3"/>
</calcChain>
</file>

<file path=xl/sharedStrings.xml><?xml version="1.0" encoding="utf-8"?>
<sst xmlns="http://schemas.openxmlformats.org/spreadsheetml/2006/main" count="94" uniqueCount="71">
  <si>
    <t>Cows, etc, per annual Table of Aggregates at end of book</t>
  </si>
  <si>
    <t>Boston Sand &amp; Gravel (&amp; some town property), 1915-1945</t>
  </si>
  <si>
    <t>Tax on Polls</t>
  </si>
  <si>
    <t>Val. Pers. Estate</t>
  </si>
  <si>
    <t>Val. Real Estate</t>
  </si>
  <si>
    <t>Total tax</t>
  </si>
  <si>
    <t>Tax rate %</t>
  </si>
  <si>
    <t>Total Val.</t>
  </si>
  <si>
    <t>Dwellings</t>
  </si>
  <si>
    <t>Horses</t>
  </si>
  <si>
    <t>Cows</t>
  </si>
  <si>
    <t>Sheep</t>
  </si>
  <si>
    <t>Total Acres</t>
  </si>
  <si>
    <t>Swine</t>
  </si>
  <si>
    <t>Residents assessed</t>
  </si>
  <si>
    <t>Non-Residents assessed</t>
  </si>
  <si>
    <t>Fowl</t>
  </si>
  <si>
    <t xml:space="preserve">     (Total persons, etc., assessed, w/o poll tax only)</t>
  </si>
  <si>
    <t>Numbers in left column were used in 1870-1875 and were supplemented and changed in later years.</t>
  </si>
  <si>
    <t>Notes</t>
  </si>
  <si>
    <t>Population</t>
  </si>
  <si>
    <t>Total Polls (voters)</t>
  </si>
  <si>
    <t>Neat cattle, other than cows (oxen, bulls, heifers, yearlings)</t>
  </si>
  <si>
    <t>Value of real estate is the sum of the values of buildings and land (broken out in that order after 1885, then land and buildings after 1935).</t>
  </si>
  <si>
    <t xml:space="preserve">Population figures are from US census and other sources, per Wikipedia for Scituate; and Decennial Census of Massachusetts, per state census reports at State Library of Massachusetts, </t>
  </si>
  <si>
    <t xml:space="preserve">Other information taken from town tax records, bound annual Valuation Lists on file in Scituate Town Archives, in Table of Aggregates at very end of volume. The information is written </t>
  </si>
  <si>
    <t>Poll information ("total polls" or "total male polls") is for male voters. It is not clear why the form remained this way after the US adopted the 19th Amendment in 1920. A 1937 state</t>
  </si>
  <si>
    <t xml:space="preserve">     document said "a poll tax of two dollars shall be assessed on every male inhabitant of the commonwealth above the age of twenty and under the age of seventy, whether a </t>
  </si>
  <si>
    <t xml:space="preserve">     citizen of the United States or an alien. (General Laws, Chapter 59." Dept. of Corporations and Taxation Annual Abstract of Polls, Property and Taxes" of December 1. 1937, </t>
  </si>
  <si>
    <t xml:space="preserve">     in Public Documents of Massachusetts, Vol. 2, https://books.google.com/books?id=eYNKAAAAMAAJ&amp;source=gbs_navlinks_s. Evidently aggregated annually at state level.</t>
  </si>
  <si>
    <t>Value of automobiles are contained in the detailed valuation lists (alphabetical by person), but are not required in the Tables of Aggregates.</t>
  </si>
  <si>
    <t>Steady use of cows for work and for milk, 1870-1935. Use of horses for work and transportation, until automobiles florished (about 1920).</t>
  </si>
  <si>
    <t>Boston Sand &amp; Gravel</t>
  </si>
  <si>
    <t>Total Tax on RE</t>
  </si>
  <si>
    <t xml:space="preserve">     incl "salt marshes" (not incl other marshes or meadows)</t>
  </si>
  <si>
    <t>Val. Bldgs</t>
  </si>
  <si>
    <t xml:space="preserve">     Val. Hotel Bldg (incl in RE)</t>
  </si>
  <si>
    <t>Val. Land</t>
  </si>
  <si>
    <t>Total Val. Real Estate</t>
  </si>
  <si>
    <t>Val. Machinery &amp; other personal property</t>
  </si>
  <si>
    <t>Acres of Land (many lots), incl "Gulf Island" (8 acres)</t>
  </si>
  <si>
    <t xml:space="preserve">     incl main block Colman Heights (130) + lot Hurd (14)</t>
  </si>
  <si>
    <t>Town (1930 lists 15 parcels with total values, not acres)</t>
  </si>
  <si>
    <t>?</t>
  </si>
  <si>
    <t>see IMG_6459-61</t>
  </si>
  <si>
    <t>see IMG_6444-45</t>
  </si>
  <si>
    <t xml:space="preserve">     Salt Marsh-Collamore, 4 acres, 1940 &amp; maybe earlier</t>
  </si>
  <si>
    <t>--</t>
  </si>
  <si>
    <t>1935a*</t>
  </si>
  <si>
    <t>*1935b</t>
  </si>
  <si>
    <t>page 222, IMB_6467 et al</t>
  </si>
  <si>
    <t>already broken up into parcels A-B-C, D-E-F, etc.</t>
  </si>
  <si>
    <t>Sold</t>
  </si>
  <si>
    <t>One house, one horse, one cow. Then disappearing animals in our environment.</t>
  </si>
  <si>
    <t>Population/Dwelling (c. Household Size)</t>
  </si>
  <si>
    <t xml:space="preserve">     on printed forms supplied by the state. From 1950 on, information is from Compact Discs and records in Town Archives. Not all information is displayed here.</t>
  </si>
  <si>
    <t xml:space="preserve">     https://archives.lib.state.ma.us/handle/2452/122027.</t>
  </si>
  <si>
    <t>Other information is available in town and state tax records. For example, a state report on 1837 businesses reported 1,200 sheep in Scituate. State Library of Massachusetts,</t>
  </si>
  <si>
    <t>US average household size</t>
  </si>
  <si>
    <t xml:space="preserve">     https://archives.lib.state.ma.us/handle/2452/122028. A good summary of state history is in the 1955 report, p. 4, at https://archives.lib.state.ma.us/handle/2452/122040.</t>
  </si>
  <si>
    <r>
      <t xml:space="preserve">     For even earlier data, see "1. Population In The Colonial And Continental Periods" in </t>
    </r>
    <r>
      <rPr>
        <i/>
        <sz val="11"/>
        <color theme="1"/>
        <rFont val="Calibri"/>
        <family val="2"/>
        <scheme val="minor"/>
      </rPr>
      <t>A Century of Population Growth</t>
    </r>
    <r>
      <rPr>
        <sz val="11"/>
        <color theme="1"/>
        <rFont val="Calibri"/>
        <family val="2"/>
        <scheme val="minor"/>
      </rPr>
      <t xml:space="preserve"> (Washington, DC: Bureau of the Census, 1909),</t>
    </r>
  </si>
  <si>
    <t xml:space="preserve">     https://www.census.gov/history/pdf/colonialbostonpops.pdf. Surviving portions of the 1771 Massachusetts Tax Inventory List do not appear to include Scituate, </t>
  </si>
  <si>
    <t xml:space="preserve">     https://legacy.sites.fas.harvard.edu/~hsb41/masstax/masstax.cgi. Horses, oxen, cows, and goats and sheep, are counted for other towns, along with owners.</t>
  </si>
  <si>
    <t xml:space="preserve">     Richard Fry, https://www.pewresearch.org/short-reads/2019/10/01/the-number-of-people-in-the-average-u-s-household-is-going-up-for-the-first-time-in-over-160-years/.</t>
  </si>
  <si>
    <t>Houses just for summer nonresidents, 1910-1950, probably reduced number of persons per house.</t>
  </si>
  <si>
    <t>US average household size (about the same as shown in the chart for Scituate) declined from 5.55 in 1860 to 2.58 in 2010, when it started increasing.</t>
  </si>
  <si>
    <t>Line shows average residents per house (including summer cottages). This generally mirrors the US average household, which declined steadily from 5.55 persons in 1860 to 2.58 in 2010, when it started increasing.</t>
  </si>
  <si>
    <t>Valuation Lists, 1870-1965, Town of Scituate (MA), selected data</t>
  </si>
  <si>
    <t>Horses (and cows) outnumbered sheep until 1955 (note different scales)</t>
  </si>
  <si>
    <t>For numbers of farm animals, chickens ruled the roost.</t>
  </si>
  <si>
    <t>In peak year of 1930, swine outnumbered horses (and cows), then declined fast to zero.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</si>
</sst>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3">
    <border>
      <left/>
      <right/>
      <top/>
      <bottom/>
      <diagonal/>
    </border>
    <border>
      <left style="mediumDashDotDot">
        <color auto="1"/>
      </left>
      <right style="mediumDashDotDot">
        <color auto="1"/>
      </right>
      <top style="mediumDashDotDot">
        <color auto="1"/>
      </top>
      <bottom/>
      <diagonal/>
    </border>
    <border>
      <left style="mediumDashDotDot">
        <color auto="1"/>
      </left>
      <right style="mediumDashDotDot">
        <color auto="1"/>
      </right>
      <top/>
      <bottom style="mediumDashDotDot">
        <color auto="1"/>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16">
    <xf numFmtId="0" fontId="0" fillId="0" borderId="0" xfId="0"/>
    <xf numFmtId="3" fontId="0" fillId="0" borderId="0" xfId="0" applyNumberFormat="1"/>
    <xf numFmtId="0" fontId="3" fillId="0" borderId="0" xfId="0" applyFont="1"/>
    <xf numFmtId="3" fontId="2" fillId="3" borderId="0" xfId="2" applyNumberFormat="1"/>
    <xf numFmtId="3" fontId="1" fillId="2" borderId="0" xfId="1" applyNumberFormat="1"/>
    <xf numFmtId="3" fontId="4" fillId="0" borderId="0" xfId="0" applyNumberFormat="1" applyFont="1"/>
    <xf numFmtId="0" fontId="1" fillId="2" borderId="0" xfId="1"/>
    <xf numFmtId="3" fontId="0" fillId="0" borderId="1" xfId="0" applyNumberFormat="1" applyBorder="1"/>
    <xf numFmtId="3" fontId="0" fillId="0" borderId="2" xfId="0" applyNumberFormat="1" applyBorder="1"/>
    <xf numFmtId="0" fontId="0" fillId="0" borderId="0" xfId="0" applyFont="1"/>
    <xf numFmtId="3" fontId="0" fillId="0" borderId="0" xfId="0" quotePrefix="1" applyNumberFormat="1" applyAlignment="1">
      <alignment horizontal="right"/>
    </xf>
    <xf numFmtId="0" fontId="3" fillId="0" borderId="0" xfId="0" applyFont="1" applyAlignment="1">
      <alignment horizontal="right"/>
    </xf>
    <xf numFmtId="0" fontId="0" fillId="0" borderId="0" xfId="0" applyAlignment="1">
      <alignment horizontal="right"/>
    </xf>
    <xf numFmtId="0" fontId="4" fillId="0" borderId="0" xfId="0" applyFont="1"/>
    <xf numFmtId="3" fontId="5" fillId="0" borderId="0" xfId="0" applyNumberFormat="1" applyFont="1"/>
    <xf numFmtId="3" fontId="3" fillId="0" borderId="0" xfId="0" applyNumberFormat="1" applyFont="1"/>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 Houses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Population</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etc'!$C$6:$V$6</c:f>
              <c:numCache>
                <c:formatCode>#,##0</c:formatCode>
                <c:ptCount val="20"/>
                <c:pt idx="0">
                  <c:v>2350</c:v>
                </c:pt>
                <c:pt idx="1">
                  <c:v>2463</c:v>
                </c:pt>
                <c:pt idx="2">
                  <c:v>2466</c:v>
                </c:pt>
                <c:pt idx="3">
                  <c:v>2350</c:v>
                </c:pt>
                <c:pt idx="4">
                  <c:v>2318</c:v>
                </c:pt>
                <c:pt idx="5">
                  <c:v>2246</c:v>
                </c:pt>
                <c:pt idx="6">
                  <c:v>2470</c:v>
                </c:pt>
                <c:pt idx="7">
                  <c:v>2597</c:v>
                </c:pt>
                <c:pt idx="8">
                  <c:v>2482</c:v>
                </c:pt>
                <c:pt idx="9">
                  <c:v>2661</c:v>
                </c:pt>
                <c:pt idx="10">
                  <c:v>2534</c:v>
                </c:pt>
                <c:pt idx="11">
                  <c:v>2713</c:v>
                </c:pt>
                <c:pt idx="12">
                  <c:v>3118</c:v>
                </c:pt>
                <c:pt idx="13">
                  <c:v>3846</c:v>
                </c:pt>
                <c:pt idx="14">
                  <c:v>4130</c:v>
                </c:pt>
                <c:pt idx="15">
                  <c:v>4873</c:v>
                </c:pt>
                <c:pt idx="16">
                  <c:v>5993</c:v>
                </c:pt>
                <c:pt idx="17">
                  <c:v>8341</c:v>
                </c:pt>
                <c:pt idx="18">
                  <c:v>11214</c:v>
                </c:pt>
                <c:pt idx="19">
                  <c:v>14458</c:v>
                </c:pt>
              </c:numCache>
            </c:numRef>
          </c:val>
        </c:ser>
        <c:ser>
          <c:idx val="1"/>
          <c:order val="1"/>
          <c:tx>
            <c:v>Houses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etc'!$C$17:$V$17</c:f>
              <c:numCache>
                <c:formatCode>#,##0</c:formatCode>
                <c:ptCount val="20"/>
                <c:pt idx="0">
                  <c:v>488</c:v>
                </c:pt>
                <c:pt idx="1">
                  <c:v>354</c:v>
                </c:pt>
                <c:pt idx="2">
                  <c:v>602</c:v>
                </c:pt>
                <c:pt idx="3">
                  <c:v>646</c:v>
                </c:pt>
                <c:pt idx="4">
                  <c:v>710</c:v>
                </c:pt>
                <c:pt idx="5">
                  <c:v>830</c:v>
                </c:pt>
                <c:pt idx="6">
                  <c:v>915</c:v>
                </c:pt>
                <c:pt idx="7">
                  <c:v>1035</c:v>
                </c:pt>
                <c:pt idx="8">
                  <c:v>1244</c:v>
                </c:pt>
                <c:pt idx="9">
                  <c:v>1452</c:v>
                </c:pt>
                <c:pt idx="10">
                  <c:v>1596</c:v>
                </c:pt>
                <c:pt idx="11">
                  <c:v>2101</c:v>
                </c:pt>
                <c:pt idx="12">
                  <c:v>2502</c:v>
                </c:pt>
                <c:pt idx="13">
                  <c:v>2650</c:v>
                </c:pt>
                <c:pt idx="14">
                  <c:v>2826</c:v>
                </c:pt>
                <c:pt idx="15">
                  <c:v>2991</c:v>
                </c:pt>
                <c:pt idx="16">
                  <c:v>3582</c:v>
                </c:pt>
                <c:pt idx="17">
                  <c:v>4433</c:v>
                </c:pt>
                <c:pt idx="18">
                  <c:v>4981</c:v>
                </c:pt>
                <c:pt idx="19">
                  <c:v>5548</c:v>
                </c:pt>
              </c:numCache>
            </c:numRef>
          </c:val>
        </c:ser>
        <c:dLbls>
          <c:showLegendKey val="0"/>
          <c:showVal val="0"/>
          <c:showCatName val="0"/>
          <c:showSerName val="0"/>
          <c:showPercent val="0"/>
          <c:showBubbleSize val="0"/>
        </c:dLbls>
        <c:gapWidth val="219"/>
        <c:axId val="391750384"/>
        <c:axId val="391751560"/>
      </c:barChart>
      <c:lineChart>
        <c:grouping val="standard"/>
        <c:varyColors val="0"/>
        <c:ser>
          <c:idx val="2"/>
          <c:order val="2"/>
          <c:tx>
            <c:v>Residents per house</c:v>
          </c:tx>
          <c:spPr>
            <a:ln w="28575" cap="rnd">
              <a:solidFill>
                <a:schemeClr val="accent3"/>
              </a:solidFill>
              <a:round/>
            </a:ln>
            <a:effectLst/>
          </c:spPr>
          <c:marker>
            <c:symbol val="none"/>
          </c:marker>
          <c:val>
            <c:numRef>
              <c:f>'Cows, etc'!$C$25:$V$25</c:f>
              <c:numCache>
                <c:formatCode>#,##0</c:formatCode>
                <c:ptCount val="20"/>
                <c:pt idx="0">
                  <c:v>4.8155737704918034</c:v>
                </c:pt>
                <c:pt idx="1">
                  <c:v>6.9576271186440675</c:v>
                </c:pt>
                <c:pt idx="2">
                  <c:v>4.0963455149501664</c:v>
                </c:pt>
                <c:pt idx="3">
                  <c:v>3.6377708978328172</c:v>
                </c:pt>
                <c:pt idx="4">
                  <c:v>3.2647887323943663</c:v>
                </c:pt>
                <c:pt idx="5">
                  <c:v>2.706024096385542</c:v>
                </c:pt>
                <c:pt idx="6">
                  <c:v>2.6994535519125682</c:v>
                </c:pt>
                <c:pt idx="7">
                  <c:v>2.5091787439613529</c:v>
                </c:pt>
                <c:pt idx="8">
                  <c:v>1.995176848874598</c:v>
                </c:pt>
                <c:pt idx="9">
                  <c:v>1.8326446280991735</c:v>
                </c:pt>
                <c:pt idx="10">
                  <c:v>1.5877192982456141</c:v>
                </c:pt>
                <c:pt idx="11">
                  <c:v>1.2912898619704902</c:v>
                </c:pt>
                <c:pt idx="12">
                  <c:v>1.246203037569944</c:v>
                </c:pt>
                <c:pt idx="13">
                  <c:v>1.4513207547169811</c:v>
                </c:pt>
                <c:pt idx="14">
                  <c:v>1.4614295824486907</c:v>
                </c:pt>
                <c:pt idx="15">
                  <c:v>1.6292209963223003</c:v>
                </c:pt>
                <c:pt idx="16">
                  <c:v>1.6730876605248464</c:v>
                </c:pt>
                <c:pt idx="17">
                  <c:v>1.8815700428603654</c:v>
                </c:pt>
                <c:pt idx="18">
                  <c:v>2.2513551495683597</c:v>
                </c:pt>
                <c:pt idx="19">
                  <c:v>2.6059841384282625</c:v>
                </c:pt>
              </c:numCache>
            </c:numRef>
          </c:val>
          <c:smooth val="0"/>
        </c:ser>
        <c:dLbls>
          <c:showLegendKey val="0"/>
          <c:showVal val="0"/>
          <c:showCatName val="0"/>
          <c:showSerName val="0"/>
          <c:showPercent val="0"/>
          <c:showBubbleSize val="0"/>
        </c:dLbls>
        <c:marker val="1"/>
        <c:smooth val="0"/>
        <c:axId val="391752736"/>
        <c:axId val="391751168"/>
      </c:lineChart>
      <c:catAx>
        <c:axId val="3917503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1560"/>
        <c:crosses val="autoZero"/>
        <c:auto val="0"/>
        <c:lblAlgn val="ctr"/>
        <c:lblOffset val="100"/>
        <c:noMultiLvlLbl val="0"/>
      </c:catAx>
      <c:valAx>
        <c:axId val="391751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0384"/>
        <c:crosses val="autoZero"/>
        <c:crossBetween val="between"/>
      </c:valAx>
      <c:valAx>
        <c:axId val="3917511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2736"/>
        <c:crosses val="max"/>
        <c:crossBetween val="between"/>
      </c:valAx>
      <c:catAx>
        <c:axId val="391752736"/>
        <c:scaling>
          <c:orientation val="minMax"/>
        </c:scaling>
        <c:delete val="1"/>
        <c:axPos val="b"/>
        <c:majorTickMark val="out"/>
        <c:minorTickMark val="none"/>
        <c:tickLblPos val="nextTo"/>
        <c:crossAx val="3917511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Horses, Cows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Horses</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etc'!$C$18:$V$18</c:f>
              <c:numCache>
                <c:formatCode>#,##0</c:formatCode>
                <c:ptCount val="20"/>
                <c:pt idx="0">
                  <c:v>245</c:v>
                </c:pt>
                <c:pt idx="1">
                  <c:v>280</c:v>
                </c:pt>
                <c:pt idx="2">
                  <c:v>301</c:v>
                </c:pt>
                <c:pt idx="3">
                  <c:v>332</c:v>
                </c:pt>
                <c:pt idx="4">
                  <c:v>373</c:v>
                </c:pt>
                <c:pt idx="5">
                  <c:v>484</c:v>
                </c:pt>
                <c:pt idx="6">
                  <c:v>470</c:v>
                </c:pt>
                <c:pt idx="7" formatCode="General">
                  <c:v>605</c:v>
                </c:pt>
                <c:pt idx="8">
                  <c:v>527</c:v>
                </c:pt>
                <c:pt idx="9">
                  <c:v>420</c:v>
                </c:pt>
                <c:pt idx="10">
                  <c:v>196</c:v>
                </c:pt>
                <c:pt idx="11">
                  <c:v>143</c:v>
                </c:pt>
                <c:pt idx="12">
                  <c:v>96</c:v>
                </c:pt>
                <c:pt idx="13">
                  <c:v>78</c:v>
                </c:pt>
                <c:pt idx="14">
                  <c:v>47</c:v>
                </c:pt>
                <c:pt idx="15">
                  <c:v>42</c:v>
                </c:pt>
                <c:pt idx="16">
                  <c:v>14</c:v>
                </c:pt>
                <c:pt idx="17">
                  <c:v>14</c:v>
                </c:pt>
                <c:pt idx="18">
                  <c:v>11</c:v>
                </c:pt>
                <c:pt idx="19">
                  <c:v>20</c:v>
                </c:pt>
              </c:numCache>
            </c:numRef>
          </c:val>
        </c:ser>
        <c:ser>
          <c:idx val="1"/>
          <c:order val="1"/>
          <c:tx>
            <c:v>Cows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etc'!$C$19:$V$19</c:f>
              <c:numCache>
                <c:formatCode>#,##0</c:formatCode>
                <c:ptCount val="20"/>
                <c:pt idx="0">
                  <c:v>352</c:v>
                </c:pt>
                <c:pt idx="1">
                  <c:v>291</c:v>
                </c:pt>
                <c:pt idx="2">
                  <c:v>270</c:v>
                </c:pt>
                <c:pt idx="3">
                  <c:v>270</c:v>
                </c:pt>
                <c:pt idx="4">
                  <c:v>134</c:v>
                </c:pt>
                <c:pt idx="5">
                  <c:v>307</c:v>
                </c:pt>
                <c:pt idx="6">
                  <c:v>328</c:v>
                </c:pt>
                <c:pt idx="7">
                  <c:v>287</c:v>
                </c:pt>
                <c:pt idx="8">
                  <c:v>293</c:v>
                </c:pt>
                <c:pt idx="9">
                  <c:v>297</c:v>
                </c:pt>
                <c:pt idx="10">
                  <c:v>221</c:v>
                </c:pt>
                <c:pt idx="11">
                  <c:v>223</c:v>
                </c:pt>
                <c:pt idx="12">
                  <c:v>152</c:v>
                </c:pt>
                <c:pt idx="13">
                  <c:v>115</c:v>
                </c:pt>
                <c:pt idx="14">
                  <c:v>73</c:v>
                </c:pt>
                <c:pt idx="15">
                  <c:v>49</c:v>
                </c:pt>
                <c:pt idx="16">
                  <c:v>35</c:v>
                </c:pt>
                <c:pt idx="17">
                  <c:v>18</c:v>
                </c:pt>
                <c:pt idx="18">
                  <c:v>2</c:v>
                </c:pt>
                <c:pt idx="19">
                  <c:v>0</c:v>
                </c:pt>
              </c:numCache>
            </c:numRef>
          </c:val>
        </c:ser>
        <c:dLbls>
          <c:showLegendKey val="0"/>
          <c:showVal val="0"/>
          <c:showCatName val="0"/>
          <c:showSerName val="0"/>
          <c:showPercent val="0"/>
          <c:showBubbleSize val="0"/>
        </c:dLbls>
        <c:gapWidth val="219"/>
        <c:overlap val="-27"/>
        <c:axId val="391752344"/>
        <c:axId val="391754696"/>
      </c:barChart>
      <c:catAx>
        <c:axId val="3917523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4696"/>
        <c:crosses val="autoZero"/>
        <c:auto val="0"/>
        <c:lblAlgn val="ctr"/>
        <c:lblOffset val="100"/>
        <c:noMultiLvlLbl val="0"/>
      </c:catAx>
      <c:valAx>
        <c:axId val="391754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2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Houses,</a:t>
            </a:r>
            <a:r>
              <a:rPr lang="en-US" baseline="0"/>
              <a:t> Horses, Cows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v>Houses</c:v>
          </c:tx>
          <c:spPr>
            <a:solidFill>
              <a:schemeClr val="accent3"/>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etc'!$C$17:$V$17</c:f>
              <c:numCache>
                <c:formatCode>#,##0</c:formatCode>
                <c:ptCount val="20"/>
                <c:pt idx="0">
                  <c:v>488</c:v>
                </c:pt>
                <c:pt idx="1">
                  <c:v>354</c:v>
                </c:pt>
                <c:pt idx="2">
                  <c:v>602</c:v>
                </c:pt>
                <c:pt idx="3">
                  <c:v>646</c:v>
                </c:pt>
                <c:pt idx="4">
                  <c:v>710</c:v>
                </c:pt>
                <c:pt idx="5">
                  <c:v>830</c:v>
                </c:pt>
                <c:pt idx="6">
                  <c:v>915</c:v>
                </c:pt>
                <c:pt idx="7">
                  <c:v>1035</c:v>
                </c:pt>
                <c:pt idx="8">
                  <c:v>1244</c:v>
                </c:pt>
                <c:pt idx="9">
                  <c:v>1452</c:v>
                </c:pt>
                <c:pt idx="10">
                  <c:v>1596</c:v>
                </c:pt>
                <c:pt idx="11">
                  <c:v>2101</c:v>
                </c:pt>
                <c:pt idx="12">
                  <c:v>2502</c:v>
                </c:pt>
                <c:pt idx="13">
                  <c:v>2650</c:v>
                </c:pt>
                <c:pt idx="14">
                  <c:v>2826</c:v>
                </c:pt>
                <c:pt idx="15">
                  <c:v>2991</c:v>
                </c:pt>
                <c:pt idx="16">
                  <c:v>3582</c:v>
                </c:pt>
                <c:pt idx="17">
                  <c:v>4433</c:v>
                </c:pt>
                <c:pt idx="18">
                  <c:v>4981</c:v>
                </c:pt>
                <c:pt idx="19">
                  <c:v>5548</c:v>
                </c:pt>
              </c:numCache>
            </c:numRef>
          </c:val>
        </c:ser>
        <c:ser>
          <c:idx val="0"/>
          <c:order val="1"/>
          <c:tx>
            <c:v>Horses</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etc'!$C$18:$V$18</c:f>
              <c:numCache>
                <c:formatCode>#,##0</c:formatCode>
                <c:ptCount val="20"/>
                <c:pt idx="0">
                  <c:v>245</c:v>
                </c:pt>
                <c:pt idx="1">
                  <c:v>280</c:v>
                </c:pt>
                <c:pt idx="2">
                  <c:v>301</c:v>
                </c:pt>
                <c:pt idx="3">
                  <c:v>332</c:v>
                </c:pt>
                <c:pt idx="4">
                  <c:v>373</c:v>
                </c:pt>
                <c:pt idx="5">
                  <c:v>484</c:v>
                </c:pt>
                <c:pt idx="6">
                  <c:v>470</c:v>
                </c:pt>
                <c:pt idx="7" formatCode="General">
                  <c:v>605</c:v>
                </c:pt>
                <c:pt idx="8">
                  <c:v>527</c:v>
                </c:pt>
                <c:pt idx="9">
                  <c:v>420</c:v>
                </c:pt>
                <c:pt idx="10">
                  <c:v>196</c:v>
                </c:pt>
                <c:pt idx="11">
                  <c:v>143</c:v>
                </c:pt>
                <c:pt idx="12">
                  <c:v>96</c:v>
                </c:pt>
                <c:pt idx="13">
                  <c:v>78</c:v>
                </c:pt>
                <c:pt idx="14">
                  <c:v>47</c:v>
                </c:pt>
                <c:pt idx="15">
                  <c:v>42</c:v>
                </c:pt>
                <c:pt idx="16">
                  <c:v>14</c:v>
                </c:pt>
                <c:pt idx="17">
                  <c:v>14</c:v>
                </c:pt>
                <c:pt idx="18">
                  <c:v>11</c:v>
                </c:pt>
                <c:pt idx="19">
                  <c:v>20</c:v>
                </c:pt>
              </c:numCache>
            </c:numRef>
          </c:val>
        </c:ser>
        <c:ser>
          <c:idx val="1"/>
          <c:order val="2"/>
          <c:tx>
            <c:v>Cows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etc'!$C$19:$V$19</c:f>
              <c:numCache>
                <c:formatCode>#,##0</c:formatCode>
                <c:ptCount val="20"/>
                <c:pt idx="0">
                  <c:v>352</c:v>
                </c:pt>
                <c:pt idx="1">
                  <c:v>291</c:v>
                </c:pt>
                <c:pt idx="2">
                  <c:v>270</c:v>
                </c:pt>
                <c:pt idx="3">
                  <c:v>270</c:v>
                </c:pt>
                <c:pt idx="4">
                  <c:v>134</c:v>
                </c:pt>
                <c:pt idx="5">
                  <c:v>307</c:v>
                </c:pt>
                <c:pt idx="6">
                  <c:v>328</c:v>
                </c:pt>
                <c:pt idx="7">
                  <c:v>287</c:v>
                </c:pt>
                <c:pt idx="8">
                  <c:v>293</c:v>
                </c:pt>
                <c:pt idx="9">
                  <c:v>297</c:v>
                </c:pt>
                <c:pt idx="10">
                  <c:v>221</c:v>
                </c:pt>
                <c:pt idx="11">
                  <c:v>223</c:v>
                </c:pt>
                <c:pt idx="12">
                  <c:v>152</c:v>
                </c:pt>
                <c:pt idx="13">
                  <c:v>115</c:v>
                </c:pt>
                <c:pt idx="14">
                  <c:v>73</c:v>
                </c:pt>
                <c:pt idx="15">
                  <c:v>49</c:v>
                </c:pt>
                <c:pt idx="16">
                  <c:v>35</c:v>
                </c:pt>
                <c:pt idx="17">
                  <c:v>18</c:v>
                </c:pt>
                <c:pt idx="18">
                  <c:v>2</c:v>
                </c:pt>
                <c:pt idx="19">
                  <c:v>0</c:v>
                </c:pt>
              </c:numCache>
            </c:numRef>
          </c:val>
        </c:ser>
        <c:dLbls>
          <c:showLegendKey val="0"/>
          <c:showVal val="0"/>
          <c:showCatName val="0"/>
          <c:showSerName val="0"/>
          <c:showPercent val="0"/>
          <c:showBubbleSize val="0"/>
        </c:dLbls>
        <c:gapWidth val="219"/>
        <c:overlap val="-27"/>
        <c:axId val="391753520"/>
        <c:axId val="391753912"/>
      </c:barChart>
      <c:catAx>
        <c:axId val="3917535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3912"/>
        <c:crosses val="autoZero"/>
        <c:auto val="0"/>
        <c:lblAlgn val="ctr"/>
        <c:lblOffset val="100"/>
        <c:noMultiLvlLbl val="0"/>
      </c:catAx>
      <c:valAx>
        <c:axId val="391753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5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Horses, Cows, Sheep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Horses</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etc'!$C$18:$V$18</c:f>
              <c:numCache>
                <c:formatCode>#,##0</c:formatCode>
                <c:ptCount val="20"/>
                <c:pt idx="0">
                  <c:v>245</c:v>
                </c:pt>
                <c:pt idx="1">
                  <c:v>280</c:v>
                </c:pt>
                <c:pt idx="2">
                  <c:v>301</c:v>
                </c:pt>
                <c:pt idx="3">
                  <c:v>332</c:v>
                </c:pt>
                <c:pt idx="4">
                  <c:v>373</c:v>
                </c:pt>
                <c:pt idx="5">
                  <c:v>484</c:v>
                </c:pt>
                <c:pt idx="6">
                  <c:v>470</c:v>
                </c:pt>
                <c:pt idx="7" formatCode="General">
                  <c:v>605</c:v>
                </c:pt>
                <c:pt idx="8">
                  <c:v>527</c:v>
                </c:pt>
                <c:pt idx="9">
                  <c:v>420</c:v>
                </c:pt>
                <c:pt idx="10">
                  <c:v>196</c:v>
                </c:pt>
                <c:pt idx="11">
                  <c:v>143</c:v>
                </c:pt>
                <c:pt idx="12">
                  <c:v>96</c:v>
                </c:pt>
                <c:pt idx="13">
                  <c:v>78</c:v>
                </c:pt>
                <c:pt idx="14">
                  <c:v>47</c:v>
                </c:pt>
                <c:pt idx="15">
                  <c:v>42</c:v>
                </c:pt>
                <c:pt idx="16">
                  <c:v>14</c:v>
                </c:pt>
                <c:pt idx="17">
                  <c:v>14</c:v>
                </c:pt>
                <c:pt idx="18">
                  <c:v>11</c:v>
                </c:pt>
                <c:pt idx="19">
                  <c:v>20</c:v>
                </c:pt>
              </c:numCache>
            </c:numRef>
          </c:val>
        </c:ser>
        <c:ser>
          <c:idx val="1"/>
          <c:order val="1"/>
          <c:tx>
            <c:v>Cows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etc'!$C$19:$V$19</c:f>
              <c:numCache>
                <c:formatCode>#,##0</c:formatCode>
                <c:ptCount val="20"/>
                <c:pt idx="0">
                  <c:v>352</c:v>
                </c:pt>
                <c:pt idx="1">
                  <c:v>291</c:v>
                </c:pt>
                <c:pt idx="2">
                  <c:v>270</c:v>
                </c:pt>
                <c:pt idx="3">
                  <c:v>270</c:v>
                </c:pt>
                <c:pt idx="4">
                  <c:v>134</c:v>
                </c:pt>
                <c:pt idx="5">
                  <c:v>307</c:v>
                </c:pt>
                <c:pt idx="6">
                  <c:v>328</c:v>
                </c:pt>
                <c:pt idx="7">
                  <c:v>287</c:v>
                </c:pt>
                <c:pt idx="8">
                  <c:v>293</c:v>
                </c:pt>
                <c:pt idx="9">
                  <c:v>297</c:v>
                </c:pt>
                <c:pt idx="10">
                  <c:v>221</c:v>
                </c:pt>
                <c:pt idx="11">
                  <c:v>223</c:v>
                </c:pt>
                <c:pt idx="12">
                  <c:v>152</c:v>
                </c:pt>
                <c:pt idx="13">
                  <c:v>115</c:v>
                </c:pt>
                <c:pt idx="14">
                  <c:v>73</c:v>
                </c:pt>
                <c:pt idx="15">
                  <c:v>49</c:v>
                </c:pt>
                <c:pt idx="16">
                  <c:v>35</c:v>
                </c:pt>
                <c:pt idx="17">
                  <c:v>18</c:v>
                </c:pt>
                <c:pt idx="18">
                  <c:v>2</c:v>
                </c:pt>
                <c:pt idx="19">
                  <c:v>0</c:v>
                </c:pt>
              </c:numCache>
            </c:numRef>
          </c:val>
        </c:ser>
        <c:dLbls>
          <c:showLegendKey val="0"/>
          <c:showVal val="0"/>
          <c:showCatName val="0"/>
          <c:showSerName val="0"/>
          <c:showPercent val="0"/>
          <c:showBubbleSize val="0"/>
        </c:dLbls>
        <c:gapWidth val="219"/>
        <c:axId val="391749992"/>
        <c:axId val="391749600"/>
      </c:barChart>
      <c:lineChart>
        <c:grouping val="standard"/>
        <c:varyColors val="0"/>
        <c:ser>
          <c:idx val="2"/>
          <c:order val="2"/>
          <c:tx>
            <c:v>Sheep</c:v>
          </c:tx>
          <c:spPr>
            <a:ln w="28575" cap="rnd">
              <a:solidFill>
                <a:schemeClr val="accent3"/>
              </a:solidFill>
              <a:round/>
            </a:ln>
            <a:effectLst/>
          </c:spPr>
          <c:marker>
            <c:symbol val="none"/>
          </c:marker>
          <c:val>
            <c:numRef>
              <c:f>'Cows, etc'!$C$21:$V$21</c:f>
              <c:numCache>
                <c:formatCode>#,##0</c:formatCode>
                <c:ptCount val="20"/>
                <c:pt idx="0">
                  <c:v>189</c:v>
                </c:pt>
                <c:pt idx="1">
                  <c:v>78</c:v>
                </c:pt>
                <c:pt idx="2">
                  <c:v>49</c:v>
                </c:pt>
                <c:pt idx="3">
                  <c:v>59</c:v>
                </c:pt>
                <c:pt idx="4">
                  <c:v>134</c:v>
                </c:pt>
                <c:pt idx="5">
                  <c:v>73</c:v>
                </c:pt>
                <c:pt idx="6">
                  <c:v>8</c:v>
                </c:pt>
                <c:pt idx="7">
                  <c:v>20</c:v>
                </c:pt>
                <c:pt idx="8">
                  <c:v>51</c:v>
                </c:pt>
                <c:pt idx="9">
                  <c:v>100</c:v>
                </c:pt>
                <c:pt idx="10">
                  <c:v>20</c:v>
                </c:pt>
                <c:pt idx="11">
                  <c:v>0</c:v>
                </c:pt>
                <c:pt idx="12">
                  <c:v>6</c:v>
                </c:pt>
                <c:pt idx="13">
                  <c:v>0</c:v>
                </c:pt>
                <c:pt idx="14">
                  <c:v>3</c:v>
                </c:pt>
                <c:pt idx="15">
                  <c:v>4</c:v>
                </c:pt>
                <c:pt idx="16">
                  <c:v>12</c:v>
                </c:pt>
                <c:pt idx="17">
                  <c:v>44</c:v>
                </c:pt>
                <c:pt idx="18">
                  <c:v>64</c:v>
                </c:pt>
                <c:pt idx="19">
                  <c:v>70</c:v>
                </c:pt>
              </c:numCache>
            </c:numRef>
          </c:val>
          <c:smooth val="0"/>
        </c:ser>
        <c:dLbls>
          <c:showLegendKey val="0"/>
          <c:showVal val="0"/>
          <c:showCatName val="0"/>
          <c:showSerName val="0"/>
          <c:showPercent val="0"/>
          <c:showBubbleSize val="0"/>
        </c:dLbls>
        <c:marker val="1"/>
        <c:smooth val="0"/>
        <c:axId val="392397152"/>
        <c:axId val="392395584"/>
      </c:lineChart>
      <c:catAx>
        <c:axId val="3917499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49600"/>
        <c:crosses val="autoZero"/>
        <c:auto val="0"/>
        <c:lblAlgn val="ctr"/>
        <c:lblOffset val="100"/>
        <c:noMultiLvlLbl val="0"/>
      </c:catAx>
      <c:valAx>
        <c:axId val="391749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749992"/>
        <c:crosses val="autoZero"/>
        <c:crossBetween val="between"/>
      </c:valAx>
      <c:valAx>
        <c:axId val="39239558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397152"/>
        <c:crosses val="max"/>
        <c:crossBetween val="between"/>
      </c:valAx>
      <c:catAx>
        <c:axId val="392397152"/>
        <c:scaling>
          <c:orientation val="minMax"/>
        </c:scaling>
        <c:delete val="1"/>
        <c:axPos val="b"/>
        <c:majorTickMark val="out"/>
        <c:minorTickMark val="none"/>
        <c:tickLblPos val="nextTo"/>
        <c:crossAx val="3923955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Horses, Cows, Swine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Horses</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etc'!$C$18:$V$18</c:f>
              <c:numCache>
                <c:formatCode>#,##0</c:formatCode>
                <c:ptCount val="20"/>
                <c:pt idx="0">
                  <c:v>245</c:v>
                </c:pt>
                <c:pt idx="1">
                  <c:v>280</c:v>
                </c:pt>
                <c:pt idx="2">
                  <c:v>301</c:v>
                </c:pt>
                <c:pt idx="3">
                  <c:v>332</c:v>
                </c:pt>
                <c:pt idx="4">
                  <c:v>373</c:v>
                </c:pt>
                <c:pt idx="5">
                  <c:v>484</c:v>
                </c:pt>
                <c:pt idx="6">
                  <c:v>470</c:v>
                </c:pt>
                <c:pt idx="7" formatCode="General">
                  <c:v>605</c:v>
                </c:pt>
                <c:pt idx="8">
                  <c:v>527</c:v>
                </c:pt>
                <c:pt idx="9">
                  <c:v>420</c:v>
                </c:pt>
                <c:pt idx="10">
                  <c:v>196</c:v>
                </c:pt>
                <c:pt idx="11">
                  <c:v>143</c:v>
                </c:pt>
                <c:pt idx="12">
                  <c:v>96</c:v>
                </c:pt>
                <c:pt idx="13">
                  <c:v>78</c:v>
                </c:pt>
                <c:pt idx="14">
                  <c:v>47</c:v>
                </c:pt>
                <c:pt idx="15">
                  <c:v>42</c:v>
                </c:pt>
                <c:pt idx="16">
                  <c:v>14</c:v>
                </c:pt>
                <c:pt idx="17">
                  <c:v>14</c:v>
                </c:pt>
                <c:pt idx="18">
                  <c:v>11</c:v>
                </c:pt>
                <c:pt idx="19">
                  <c:v>20</c:v>
                </c:pt>
              </c:numCache>
            </c:numRef>
          </c:val>
        </c:ser>
        <c:ser>
          <c:idx val="1"/>
          <c:order val="1"/>
          <c:tx>
            <c:v>Cows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etc'!$C$19:$V$19</c:f>
              <c:numCache>
                <c:formatCode>#,##0</c:formatCode>
                <c:ptCount val="20"/>
                <c:pt idx="0">
                  <c:v>352</c:v>
                </c:pt>
                <c:pt idx="1">
                  <c:v>291</c:v>
                </c:pt>
                <c:pt idx="2">
                  <c:v>270</c:v>
                </c:pt>
                <c:pt idx="3">
                  <c:v>270</c:v>
                </c:pt>
                <c:pt idx="4">
                  <c:v>134</c:v>
                </c:pt>
                <c:pt idx="5">
                  <c:v>307</c:v>
                </c:pt>
                <c:pt idx="6">
                  <c:v>328</c:v>
                </c:pt>
                <c:pt idx="7">
                  <c:v>287</c:v>
                </c:pt>
                <c:pt idx="8">
                  <c:v>293</c:v>
                </c:pt>
                <c:pt idx="9">
                  <c:v>297</c:v>
                </c:pt>
                <c:pt idx="10">
                  <c:v>221</c:v>
                </c:pt>
                <c:pt idx="11">
                  <c:v>223</c:v>
                </c:pt>
                <c:pt idx="12">
                  <c:v>152</c:v>
                </c:pt>
                <c:pt idx="13">
                  <c:v>115</c:v>
                </c:pt>
                <c:pt idx="14">
                  <c:v>73</c:v>
                </c:pt>
                <c:pt idx="15">
                  <c:v>49</c:v>
                </c:pt>
                <c:pt idx="16">
                  <c:v>35</c:v>
                </c:pt>
                <c:pt idx="17">
                  <c:v>18</c:v>
                </c:pt>
                <c:pt idx="18">
                  <c:v>2</c:v>
                </c:pt>
                <c:pt idx="19">
                  <c:v>0</c:v>
                </c:pt>
              </c:numCache>
            </c:numRef>
          </c:val>
        </c:ser>
        <c:dLbls>
          <c:showLegendKey val="0"/>
          <c:showVal val="0"/>
          <c:showCatName val="0"/>
          <c:showSerName val="0"/>
          <c:showPercent val="0"/>
          <c:showBubbleSize val="0"/>
        </c:dLbls>
        <c:gapWidth val="219"/>
        <c:axId val="392398328"/>
        <c:axId val="407413272"/>
      </c:barChart>
      <c:lineChart>
        <c:grouping val="standard"/>
        <c:varyColors val="0"/>
        <c:ser>
          <c:idx val="2"/>
          <c:order val="2"/>
          <c:tx>
            <c:v>Swine</c:v>
          </c:tx>
          <c:spPr>
            <a:ln w="28575" cap="rnd">
              <a:solidFill>
                <a:schemeClr val="accent3"/>
              </a:solidFill>
              <a:round/>
            </a:ln>
            <a:effectLst/>
          </c:spPr>
          <c:marker>
            <c:symbol val="none"/>
          </c:marker>
          <c:val>
            <c:numRef>
              <c:f>'Cows, etc'!$C$22:$V$22</c:f>
              <c:numCache>
                <c:formatCode>#,##0</c:formatCode>
                <c:ptCount val="20"/>
                <c:pt idx="3">
                  <c:v>66</c:v>
                </c:pt>
                <c:pt idx="4">
                  <c:v>63</c:v>
                </c:pt>
                <c:pt idx="5">
                  <c:v>60</c:v>
                </c:pt>
                <c:pt idx="6">
                  <c:v>30</c:v>
                </c:pt>
                <c:pt idx="7">
                  <c:v>46</c:v>
                </c:pt>
                <c:pt idx="8">
                  <c:v>41</c:v>
                </c:pt>
                <c:pt idx="9">
                  <c:v>45</c:v>
                </c:pt>
                <c:pt idx="10">
                  <c:v>115</c:v>
                </c:pt>
                <c:pt idx="11">
                  <c:v>29</c:v>
                </c:pt>
                <c:pt idx="12">
                  <c:v>153</c:v>
                </c:pt>
                <c:pt idx="13">
                  <c:v>106</c:v>
                </c:pt>
                <c:pt idx="14">
                  <c:v>3</c:v>
                </c:pt>
                <c:pt idx="15">
                  <c:v>7</c:v>
                </c:pt>
                <c:pt idx="16">
                  <c:v>0</c:v>
                </c:pt>
                <c:pt idx="17">
                  <c:v>0</c:v>
                </c:pt>
                <c:pt idx="18">
                  <c:v>0</c:v>
                </c:pt>
                <c:pt idx="19">
                  <c:v>0</c:v>
                </c:pt>
              </c:numCache>
            </c:numRef>
          </c:val>
          <c:smooth val="0"/>
        </c:ser>
        <c:dLbls>
          <c:showLegendKey val="0"/>
          <c:showVal val="0"/>
          <c:showCatName val="0"/>
          <c:showSerName val="0"/>
          <c:showPercent val="0"/>
          <c:showBubbleSize val="0"/>
        </c:dLbls>
        <c:marker val="1"/>
        <c:smooth val="0"/>
        <c:axId val="407412096"/>
        <c:axId val="407409352"/>
      </c:lineChart>
      <c:catAx>
        <c:axId val="39239832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413272"/>
        <c:crosses val="autoZero"/>
        <c:auto val="0"/>
        <c:lblAlgn val="ctr"/>
        <c:lblOffset val="100"/>
        <c:noMultiLvlLbl val="0"/>
      </c:catAx>
      <c:valAx>
        <c:axId val="407413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398328"/>
        <c:crosses val="autoZero"/>
        <c:crossBetween val="between"/>
      </c:valAx>
      <c:valAx>
        <c:axId val="40740935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412096"/>
        <c:crosses val="max"/>
        <c:crossBetween val="between"/>
      </c:valAx>
      <c:catAx>
        <c:axId val="407412096"/>
        <c:scaling>
          <c:orientation val="minMax"/>
        </c:scaling>
        <c:delete val="1"/>
        <c:axPos val="b"/>
        <c:majorTickMark val="out"/>
        <c:minorTickMark val="none"/>
        <c:tickLblPos val="nextTo"/>
        <c:crossAx val="40740935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Horses, Cows, Fowl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Horses</c:v>
          </c:tx>
          <c:spPr>
            <a:solidFill>
              <a:schemeClr val="accent1"/>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etc'!$C$18:$V$18</c:f>
              <c:numCache>
                <c:formatCode>#,##0</c:formatCode>
                <c:ptCount val="20"/>
                <c:pt idx="0">
                  <c:v>245</c:v>
                </c:pt>
                <c:pt idx="1">
                  <c:v>280</c:v>
                </c:pt>
                <c:pt idx="2">
                  <c:v>301</c:v>
                </c:pt>
                <c:pt idx="3">
                  <c:v>332</c:v>
                </c:pt>
                <c:pt idx="4">
                  <c:v>373</c:v>
                </c:pt>
                <c:pt idx="5">
                  <c:v>484</c:v>
                </c:pt>
                <c:pt idx="6">
                  <c:v>470</c:v>
                </c:pt>
                <c:pt idx="7" formatCode="General">
                  <c:v>605</c:v>
                </c:pt>
                <c:pt idx="8">
                  <c:v>527</c:v>
                </c:pt>
                <c:pt idx="9">
                  <c:v>420</c:v>
                </c:pt>
                <c:pt idx="10">
                  <c:v>196</c:v>
                </c:pt>
                <c:pt idx="11">
                  <c:v>143</c:v>
                </c:pt>
                <c:pt idx="12">
                  <c:v>96</c:v>
                </c:pt>
                <c:pt idx="13">
                  <c:v>78</c:v>
                </c:pt>
                <c:pt idx="14">
                  <c:v>47</c:v>
                </c:pt>
                <c:pt idx="15">
                  <c:v>42</c:v>
                </c:pt>
                <c:pt idx="16">
                  <c:v>14</c:v>
                </c:pt>
                <c:pt idx="17">
                  <c:v>14</c:v>
                </c:pt>
                <c:pt idx="18">
                  <c:v>11</c:v>
                </c:pt>
                <c:pt idx="19">
                  <c:v>20</c:v>
                </c:pt>
              </c:numCache>
            </c:numRef>
          </c:val>
        </c:ser>
        <c:ser>
          <c:idx val="1"/>
          <c:order val="1"/>
          <c:tx>
            <c:v>Cows</c:v>
          </c:tx>
          <c:spPr>
            <a:solidFill>
              <a:schemeClr val="accent2"/>
            </a:solidFill>
            <a:ln>
              <a:noFill/>
            </a:ln>
            <a:effectLst/>
          </c:spPr>
          <c:invertIfNegative val="0"/>
          <c:cat>
            <c:numRef>
              <c:f>'Cows, etc'!$C$5:$V$5</c:f>
              <c:numCache>
                <c:formatCode>General</c:formatCode>
                <c:ptCount val="2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numCache>
            </c:numRef>
          </c:cat>
          <c:val>
            <c:numRef>
              <c:f>'Cows, etc'!$C$19:$V$19</c:f>
              <c:numCache>
                <c:formatCode>#,##0</c:formatCode>
                <c:ptCount val="20"/>
                <c:pt idx="0">
                  <c:v>352</c:v>
                </c:pt>
                <c:pt idx="1">
                  <c:v>291</c:v>
                </c:pt>
                <c:pt idx="2">
                  <c:v>270</c:v>
                </c:pt>
                <c:pt idx="3">
                  <c:v>270</c:v>
                </c:pt>
                <c:pt idx="4">
                  <c:v>134</c:v>
                </c:pt>
                <c:pt idx="5">
                  <c:v>307</c:v>
                </c:pt>
                <c:pt idx="6">
                  <c:v>328</c:v>
                </c:pt>
                <c:pt idx="7">
                  <c:v>287</c:v>
                </c:pt>
                <c:pt idx="8">
                  <c:v>293</c:v>
                </c:pt>
                <c:pt idx="9">
                  <c:v>297</c:v>
                </c:pt>
                <c:pt idx="10">
                  <c:v>221</c:v>
                </c:pt>
                <c:pt idx="11">
                  <c:v>223</c:v>
                </c:pt>
                <c:pt idx="12">
                  <c:v>152</c:v>
                </c:pt>
                <c:pt idx="13">
                  <c:v>115</c:v>
                </c:pt>
                <c:pt idx="14">
                  <c:v>73</c:v>
                </c:pt>
                <c:pt idx="15">
                  <c:v>49</c:v>
                </c:pt>
                <c:pt idx="16">
                  <c:v>35</c:v>
                </c:pt>
                <c:pt idx="17">
                  <c:v>18</c:v>
                </c:pt>
                <c:pt idx="18">
                  <c:v>2</c:v>
                </c:pt>
                <c:pt idx="19">
                  <c:v>0</c:v>
                </c:pt>
              </c:numCache>
            </c:numRef>
          </c:val>
        </c:ser>
        <c:dLbls>
          <c:showLegendKey val="0"/>
          <c:showVal val="0"/>
          <c:showCatName val="0"/>
          <c:showSerName val="0"/>
          <c:showPercent val="0"/>
          <c:showBubbleSize val="0"/>
        </c:dLbls>
        <c:gapWidth val="219"/>
        <c:axId val="407413664"/>
        <c:axId val="407411312"/>
      </c:barChart>
      <c:lineChart>
        <c:grouping val="standard"/>
        <c:varyColors val="0"/>
        <c:ser>
          <c:idx val="2"/>
          <c:order val="2"/>
          <c:tx>
            <c:v>Fowl</c:v>
          </c:tx>
          <c:spPr>
            <a:ln w="28575" cap="rnd">
              <a:solidFill>
                <a:schemeClr val="accent3"/>
              </a:solidFill>
              <a:round/>
            </a:ln>
            <a:effectLst/>
          </c:spPr>
          <c:marker>
            <c:symbol val="none"/>
          </c:marker>
          <c:val>
            <c:numRef>
              <c:f>'Cows, etc'!$C$23:$V$23</c:f>
              <c:numCache>
                <c:formatCode>#,##0</c:formatCode>
                <c:ptCount val="20"/>
                <c:pt idx="6">
                  <c:v>2140</c:v>
                </c:pt>
                <c:pt idx="7">
                  <c:v>2850</c:v>
                </c:pt>
                <c:pt idx="8">
                  <c:v>3785</c:v>
                </c:pt>
                <c:pt idx="9">
                  <c:v>5345</c:v>
                </c:pt>
                <c:pt idx="10">
                  <c:v>2717</c:v>
                </c:pt>
                <c:pt idx="11">
                  <c:v>6580</c:v>
                </c:pt>
                <c:pt idx="12">
                  <c:v>5993</c:v>
                </c:pt>
                <c:pt idx="13">
                  <c:v>4943</c:v>
                </c:pt>
                <c:pt idx="14">
                  <c:v>6192</c:v>
                </c:pt>
                <c:pt idx="15">
                  <c:v>5216</c:v>
                </c:pt>
                <c:pt idx="16">
                  <c:v>3629</c:v>
                </c:pt>
                <c:pt idx="17">
                  <c:v>2024</c:v>
                </c:pt>
                <c:pt idx="18">
                  <c:v>2200</c:v>
                </c:pt>
                <c:pt idx="19">
                  <c:v>2400</c:v>
                </c:pt>
              </c:numCache>
            </c:numRef>
          </c:val>
          <c:smooth val="0"/>
        </c:ser>
        <c:dLbls>
          <c:showLegendKey val="0"/>
          <c:showVal val="0"/>
          <c:showCatName val="0"/>
          <c:showSerName val="0"/>
          <c:showPercent val="0"/>
          <c:showBubbleSize val="0"/>
        </c:dLbls>
        <c:marker val="1"/>
        <c:smooth val="0"/>
        <c:axId val="407412488"/>
        <c:axId val="407410136"/>
      </c:lineChart>
      <c:catAx>
        <c:axId val="4074136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411312"/>
        <c:crosses val="autoZero"/>
        <c:auto val="0"/>
        <c:lblAlgn val="ctr"/>
        <c:lblOffset val="100"/>
        <c:noMultiLvlLbl val="0"/>
      </c:catAx>
      <c:valAx>
        <c:axId val="407411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413664"/>
        <c:crosses val="autoZero"/>
        <c:crossBetween val="between"/>
      </c:valAx>
      <c:valAx>
        <c:axId val="40741013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412488"/>
        <c:crosses val="max"/>
        <c:crossBetween val="between"/>
      </c:valAx>
      <c:catAx>
        <c:axId val="407412488"/>
        <c:scaling>
          <c:orientation val="minMax"/>
        </c:scaling>
        <c:delete val="1"/>
        <c:axPos val="b"/>
        <c:majorTickMark val="out"/>
        <c:minorTickMark val="none"/>
        <c:tickLblPos val="nextTo"/>
        <c:crossAx val="40741013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777240</xdr:colOff>
      <xdr:row>46</xdr:row>
      <xdr:rowOff>106680</xdr:rowOff>
    </xdr:from>
    <xdr:to>
      <xdr:col>11</xdr:col>
      <xdr:colOff>15240</xdr:colOff>
      <xdr:row>64</xdr:row>
      <xdr:rowOff>68580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800100</xdr:colOff>
      <xdr:row>65</xdr:row>
      <xdr:rowOff>91440</xdr:rowOff>
    </xdr:from>
    <xdr:to>
      <xdr:col>11</xdr:col>
      <xdr:colOff>22860</xdr:colOff>
      <xdr:row>83</xdr:row>
      <xdr:rowOff>53340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85</xdr:row>
      <xdr:rowOff>0</xdr:rowOff>
    </xdr:from>
    <xdr:to>
      <xdr:col>11</xdr:col>
      <xdr:colOff>0</xdr:colOff>
      <xdr:row>102</xdr:row>
      <xdr:rowOff>144780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105</xdr:row>
      <xdr:rowOff>0</xdr:rowOff>
    </xdr:from>
    <xdr:to>
      <xdr:col>11</xdr:col>
      <xdr:colOff>312420</xdr:colOff>
      <xdr:row>122</xdr:row>
      <xdr:rowOff>144780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125</xdr:row>
      <xdr:rowOff>0</xdr:rowOff>
    </xdr:from>
    <xdr:to>
      <xdr:col>11</xdr:col>
      <xdr:colOff>312420</xdr:colOff>
      <xdr:row>142</xdr:row>
      <xdr:rowOff>144780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145</xdr:row>
      <xdr:rowOff>0</xdr:rowOff>
    </xdr:from>
    <xdr:to>
      <xdr:col>11</xdr:col>
      <xdr:colOff>312420</xdr:colOff>
      <xdr:row>162</xdr:row>
      <xdr:rowOff>144780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2"/>
  <sheetViews>
    <sheetView tabSelected="1" workbookViewId="0">
      <selection activeCell="P9" sqref="P9"/>
    </sheetView>
  </sheetViews>
  <sheetFormatPr defaultRowHeight="14.4" x14ac:dyDescent="0.3"/>
  <cols>
    <col min="1" max="1" width="3.6640625" customWidth="1"/>
    <col min="2" max="2" width="15.88671875" customWidth="1"/>
    <col min="3" max="3" width="11.5546875" customWidth="1"/>
    <col min="14" max="22" width="9.88671875" bestFit="1" customWidth="1"/>
    <col min="24" max="24" width="5" bestFit="1" customWidth="1"/>
    <col min="26" max="26" width="5" bestFit="1" customWidth="1"/>
  </cols>
  <sheetData>
    <row r="1" spans="1:29" x14ac:dyDescent="0.3">
      <c r="A1" t="s">
        <v>67</v>
      </c>
    </row>
    <row r="2" spans="1:29" x14ac:dyDescent="0.3">
      <c r="B2" t="s">
        <v>0</v>
      </c>
    </row>
    <row r="5" spans="1:29" x14ac:dyDescent="0.3">
      <c r="C5" s="2">
        <v>1870</v>
      </c>
      <c r="D5" s="2">
        <v>1875</v>
      </c>
      <c r="E5" s="2">
        <v>1880</v>
      </c>
      <c r="F5" s="2">
        <v>1885</v>
      </c>
      <c r="G5" s="2">
        <v>1890</v>
      </c>
      <c r="H5" s="2">
        <v>1895</v>
      </c>
      <c r="I5" s="2">
        <v>1900</v>
      </c>
      <c r="J5" s="2">
        <v>1905</v>
      </c>
      <c r="K5" s="2">
        <v>1910</v>
      </c>
      <c r="L5" s="2">
        <v>1915</v>
      </c>
      <c r="M5" s="2">
        <v>1920</v>
      </c>
      <c r="N5" s="2">
        <v>1925</v>
      </c>
      <c r="O5" s="2">
        <v>1930</v>
      </c>
      <c r="P5" s="2">
        <v>1935</v>
      </c>
      <c r="Q5" s="2">
        <v>1940</v>
      </c>
      <c r="R5" s="2">
        <v>1945</v>
      </c>
      <c r="S5" s="2">
        <v>1950</v>
      </c>
      <c r="T5" s="2">
        <v>1955</v>
      </c>
      <c r="U5" s="2">
        <v>1960</v>
      </c>
      <c r="V5" s="9">
        <v>1965</v>
      </c>
      <c r="W5" s="2">
        <v>1970</v>
      </c>
      <c r="X5" s="9">
        <v>1975</v>
      </c>
      <c r="Y5" s="2">
        <v>1980</v>
      </c>
      <c r="Z5" s="9">
        <v>1985</v>
      </c>
      <c r="AA5" s="2">
        <v>1990</v>
      </c>
      <c r="AB5" s="9">
        <v>1995</v>
      </c>
      <c r="AC5" s="2">
        <v>2000</v>
      </c>
    </row>
    <row r="6" spans="1:29" x14ac:dyDescent="0.3">
      <c r="B6" t="s">
        <v>20</v>
      </c>
      <c r="C6" s="1">
        <v>2350</v>
      </c>
      <c r="D6" s="1">
        <f>1224+1239</f>
        <v>2463</v>
      </c>
      <c r="E6" s="1">
        <v>2466</v>
      </c>
      <c r="F6" s="1">
        <v>2350</v>
      </c>
      <c r="G6" s="1">
        <v>2318</v>
      </c>
      <c r="H6" s="1">
        <v>2246</v>
      </c>
      <c r="I6" s="1">
        <v>2470</v>
      </c>
      <c r="J6" s="1">
        <f>1293+1304</f>
        <v>2597</v>
      </c>
      <c r="K6" s="1">
        <v>2482</v>
      </c>
      <c r="L6" s="1">
        <f>1313+1348</f>
        <v>2661</v>
      </c>
      <c r="M6" s="1">
        <v>2534</v>
      </c>
      <c r="N6" s="1">
        <v>2713</v>
      </c>
      <c r="O6" s="1">
        <v>3118</v>
      </c>
      <c r="P6" s="1">
        <v>3846</v>
      </c>
      <c r="Q6" s="1">
        <v>4130</v>
      </c>
      <c r="R6" s="1">
        <v>4873</v>
      </c>
      <c r="S6" s="1">
        <v>5993</v>
      </c>
      <c r="T6" s="1">
        <v>8341</v>
      </c>
      <c r="U6" s="1">
        <v>11214</v>
      </c>
      <c r="V6" s="1">
        <v>14458</v>
      </c>
      <c r="W6" s="1">
        <v>16973</v>
      </c>
      <c r="X6" s="1"/>
      <c r="Y6" s="1">
        <v>17317</v>
      </c>
      <c r="Z6" s="1"/>
      <c r="AA6" s="1">
        <v>16786</v>
      </c>
      <c r="AB6" s="1"/>
      <c r="AC6" s="1">
        <v>17863</v>
      </c>
    </row>
    <row r="7" spans="1:29" x14ac:dyDescent="0.3">
      <c r="A7">
        <v>1</v>
      </c>
      <c r="B7" t="s">
        <v>21</v>
      </c>
      <c r="C7" s="1">
        <v>665</v>
      </c>
      <c r="D7" s="1">
        <v>645</v>
      </c>
      <c r="E7" s="1">
        <v>635</v>
      </c>
      <c r="F7" s="1">
        <v>621</v>
      </c>
      <c r="G7" s="1">
        <v>634</v>
      </c>
      <c r="H7" s="1">
        <v>654</v>
      </c>
      <c r="I7" s="1">
        <v>672</v>
      </c>
      <c r="J7" s="1">
        <v>802</v>
      </c>
      <c r="K7" s="1">
        <v>717</v>
      </c>
      <c r="L7" s="1">
        <v>847</v>
      </c>
      <c r="M7" s="1">
        <v>711</v>
      </c>
      <c r="N7" s="1">
        <v>1016</v>
      </c>
      <c r="O7" s="1">
        <v>1140</v>
      </c>
      <c r="P7" s="1">
        <v>1379</v>
      </c>
      <c r="Q7" s="1">
        <v>1474</v>
      </c>
      <c r="R7" s="1">
        <v>1389</v>
      </c>
      <c r="S7" s="1">
        <v>2000</v>
      </c>
      <c r="T7" s="1">
        <v>2473</v>
      </c>
      <c r="U7" s="1">
        <v>2916</v>
      </c>
      <c r="V7" s="1"/>
      <c r="W7" s="1"/>
      <c r="X7" s="1"/>
      <c r="Y7" s="1"/>
      <c r="Z7" s="1"/>
      <c r="AA7" s="1"/>
      <c r="AB7" s="1"/>
      <c r="AC7" s="1"/>
    </row>
    <row r="8" spans="1:29" x14ac:dyDescent="0.3">
      <c r="B8" t="s">
        <v>14</v>
      </c>
      <c r="C8" s="1"/>
      <c r="D8" s="1"/>
      <c r="E8" s="1"/>
      <c r="F8" s="1"/>
      <c r="G8" s="1">
        <f>641+8</f>
        <v>649</v>
      </c>
      <c r="H8" s="1">
        <f>685+15</f>
        <v>700</v>
      </c>
      <c r="I8" s="1">
        <f>664+20</f>
        <v>684</v>
      </c>
      <c r="J8" s="1">
        <f>715+12</f>
        <v>727</v>
      </c>
      <c r="K8" s="1">
        <f>753+19</f>
        <v>772</v>
      </c>
      <c r="L8" s="1">
        <f>907+116</f>
        <v>1023</v>
      </c>
      <c r="M8" s="1">
        <f>867+16</f>
        <v>883</v>
      </c>
      <c r="N8" s="1">
        <f>1233+19</f>
        <v>1252</v>
      </c>
      <c r="O8" s="1"/>
      <c r="P8" s="1"/>
      <c r="Q8" s="1"/>
      <c r="R8" s="1"/>
      <c r="S8" s="1"/>
      <c r="T8" s="1"/>
      <c r="U8" s="1"/>
      <c r="V8" s="1"/>
      <c r="W8" s="1"/>
      <c r="X8" s="1"/>
      <c r="Y8" s="1"/>
      <c r="Z8" s="1"/>
      <c r="AA8" s="1"/>
      <c r="AB8" s="1"/>
      <c r="AC8" s="1"/>
    </row>
    <row r="9" spans="1:29" x14ac:dyDescent="0.3">
      <c r="B9" t="s">
        <v>15</v>
      </c>
      <c r="C9" s="1"/>
      <c r="D9" s="1"/>
      <c r="E9" s="1"/>
      <c r="F9" s="1"/>
      <c r="G9" s="1">
        <f>353+19</f>
        <v>372</v>
      </c>
      <c r="H9" s="1">
        <f>425+14</f>
        <v>439</v>
      </c>
      <c r="I9" s="1">
        <f>435+18</f>
        <v>453</v>
      </c>
      <c r="J9" s="1">
        <f>576+9</f>
        <v>585</v>
      </c>
      <c r="K9" s="1">
        <f>647+13</f>
        <v>660</v>
      </c>
      <c r="L9" s="1">
        <f>790+117</f>
        <v>907</v>
      </c>
      <c r="M9" s="1">
        <f>918+21</f>
        <v>939</v>
      </c>
      <c r="N9" s="1">
        <f>1266+32</f>
        <v>1298</v>
      </c>
      <c r="O9" s="1"/>
      <c r="P9" s="1"/>
      <c r="R9" s="1"/>
      <c r="S9" s="1"/>
      <c r="T9" s="1"/>
      <c r="U9" s="1"/>
      <c r="V9" s="1"/>
      <c r="W9" s="1"/>
      <c r="X9" s="1"/>
      <c r="Y9" s="1"/>
      <c r="Z9" s="1"/>
      <c r="AA9" s="1"/>
      <c r="AB9" s="1"/>
      <c r="AC9" s="1"/>
    </row>
    <row r="10" spans="1:29" x14ac:dyDescent="0.3">
      <c r="B10" t="s">
        <v>17</v>
      </c>
      <c r="C10" s="1"/>
      <c r="D10" s="1"/>
      <c r="E10" s="1"/>
      <c r="F10" s="1"/>
      <c r="G10" s="1">
        <f t="shared" ref="G10:M10" si="0">SUM(G8:G9)</f>
        <v>1021</v>
      </c>
      <c r="H10" s="1">
        <f t="shared" si="0"/>
        <v>1139</v>
      </c>
      <c r="I10" s="1">
        <f t="shared" si="0"/>
        <v>1137</v>
      </c>
      <c r="J10" s="1">
        <f t="shared" si="0"/>
        <v>1312</v>
      </c>
      <c r="K10" s="1">
        <f t="shared" si="0"/>
        <v>1432</v>
      </c>
      <c r="L10" s="1">
        <f t="shared" si="0"/>
        <v>1930</v>
      </c>
      <c r="M10" s="1">
        <f t="shared" si="0"/>
        <v>1822</v>
      </c>
      <c r="N10" s="1">
        <f>2550+339</f>
        <v>2889</v>
      </c>
      <c r="O10" s="1">
        <v>2766</v>
      </c>
      <c r="P10" s="1">
        <v>2933</v>
      </c>
      <c r="Q10" s="5">
        <f>180+1686+1212</f>
        <v>3078</v>
      </c>
      <c r="R10" s="5">
        <f>183+1999+1359</f>
        <v>3541</v>
      </c>
      <c r="S10" s="5">
        <f>201+2513+1486</f>
        <v>4200</v>
      </c>
      <c r="T10" s="1">
        <v>4865</v>
      </c>
      <c r="U10" s="1">
        <f>327+3676+1611</f>
        <v>5614</v>
      </c>
      <c r="V10" s="1">
        <v>6222</v>
      </c>
      <c r="W10" s="1"/>
      <c r="X10" s="1"/>
      <c r="Y10" s="1"/>
      <c r="Z10" s="1"/>
      <c r="AA10" s="1"/>
      <c r="AB10" s="1"/>
      <c r="AC10" s="1"/>
    </row>
    <row r="11" spans="1:29" x14ac:dyDescent="0.3">
      <c r="A11">
        <v>2</v>
      </c>
      <c r="B11" t="s">
        <v>2</v>
      </c>
      <c r="C11" s="1"/>
      <c r="D11" s="1"/>
      <c r="E11" s="1"/>
      <c r="F11" s="1"/>
      <c r="G11" s="1"/>
      <c r="H11" s="1"/>
      <c r="I11" s="1"/>
      <c r="J11" s="1"/>
      <c r="K11" s="1"/>
      <c r="L11" s="1"/>
      <c r="M11" s="1"/>
      <c r="O11" s="1"/>
      <c r="P11" s="1"/>
      <c r="Q11" s="1"/>
      <c r="R11" s="1"/>
      <c r="S11" s="1"/>
      <c r="T11" s="1"/>
      <c r="U11" s="1"/>
      <c r="V11" s="1"/>
      <c r="W11" s="1"/>
      <c r="X11" s="1"/>
      <c r="Y11" s="1"/>
      <c r="Z11" s="1"/>
      <c r="AA11" s="1"/>
      <c r="AB11" s="1"/>
      <c r="AC11" s="1"/>
    </row>
    <row r="12" spans="1:29" x14ac:dyDescent="0.3">
      <c r="A12">
        <v>3</v>
      </c>
      <c r="B12" t="s">
        <v>3</v>
      </c>
      <c r="C12" s="1">
        <v>229634</v>
      </c>
      <c r="D12" s="1">
        <v>168528</v>
      </c>
      <c r="E12" s="1">
        <v>134880</v>
      </c>
      <c r="F12" s="1">
        <v>142777</v>
      </c>
      <c r="G12" s="1">
        <v>146450</v>
      </c>
      <c r="H12" s="1">
        <v>140085</v>
      </c>
      <c r="I12" s="1">
        <v>184035</v>
      </c>
      <c r="J12" s="1">
        <v>523865</v>
      </c>
      <c r="K12" s="1">
        <v>665060</v>
      </c>
      <c r="L12" s="1">
        <v>1141545</v>
      </c>
      <c r="M12" s="1">
        <v>1053660</v>
      </c>
      <c r="N12" s="1">
        <v>1390180</v>
      </c>
      <c r="O12" s="1">
        <v>1457767</v>
      </c>
      <c r="P12" s="1">
        <v>1013258</v>
      </c>
      <c r="Q12" s="1">
        <v>973205</v>
      </c>
      <c r="R12" s="1">
        <v>954796</v>
      </c>
      <c r="S12" s="1">
        <v>1223545</v>
      </c>
      <c r="T12" s="1">
        <v>1530440</v>
      </c>
      <c r="U12" s="1">
        <v>2151550</v>
      </c>
      <c r="V12" s="1">
        <v>4865900</v>
      </c>
      <c r="W12" s="1"/>
      <c r="X12" s="1"/>
      <c r="Y12" s="1"/>
      <c r="Z12" s="1"/>
      <c r="AA12" s="1"/>
      <c r="AB12" s="1"/>
      <c r="AC12" s="1"/>
    </row>
    <row r="13" spans="1:29" x14ac:dyDescent="0.3">
      <c r="A13">
        <v>4</v>
      </c>
      <c r="B13" t="s">
        <v>4</v>
      </c>
      <c r="C13" s="1">
        <v>794911</v>
      </c>
      <c r="D13" s="1">
        <v>1087268</v>
      </c>
      <c r="E13" s="1">
        <v>1149563</v>
      </c>
      <c r="F13" s="1">
        <v>1267758</v>
      </c>
      <c r="G13" s="1">
        <v>1721395</v>
      </c>
      <c r="H13" s="1">
        <v>2016730</v>
      </c>
      <c r="I13" s="1">
        <v>2458665</v>
      </c>
      <c r="J13" s="1">
        <v>3203708</v>
      </c>
      <c r="K13" s="1">
        <v>3992630</v>
      </c>
      <c r="L13" s="1">
        <f>2930265+1837055</f>
        <v>4767320</v>
      </c>
      <c r="M13" s="1">
        <f>4078645+2163040</f>
        <v>6241685</v>
      </c>
      <c r="N13" s="1">
        <f>6531595+3161600</f>
        <v>9693195</v>
      </c>
      <c r="O13" s="1">
        <f>8423115+3441560</f>
        <v>11864675</v>
      </c>
      <c r="P13" s="1">
        <f>8457660+3295155</f>
        <v>11752815</v>
      </c>
      <c r="Q13" s="1">
        <f>3221960+8621625</f>
        <v>11843585</v>
      </c>
      <c r="R13" s="1">
        <f>3189460+8806815</f>
        <v>11996275</v>
      </c>
      <c r="S13" s="1">
        <f>3478145+12362250</f>
        <v>15840395</v>
      </c>
      <c r="T13" s="1">
        <f>4008190+17766325</f>
        <v>21774515</v>
      </c>
      <c r="U13" s="1">
        <f>5650250+25049750</f>
        <v>30700000</v>
      </c>
      <c r="V13" s="1">
        <f>14199800+69893750</f>
        <v>84093550</v>
      </c>
      <c r="W13" s="1"/>
      <c r="X13" s="1"/>
      <c r="Y13" s="1"/>
      <c r="Z13" s="1"/>
      <c r="AA13" s="1"/>
      <c r="AB13" s="1"/>
      <c r="AC13" s="1"/>
    </row>
    <row r="14" spans="1:29" x14ac:dyDescent="0.3">
      <c r="A14">
        <v>5</v>
      </c>
      <c r="B14" t="s">
        <v>5</v>
      </c>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x14ac:dyDescent="0.3">
      <c r="A15">
        <v>6</v>
      </c>
      <c r="B15" t="s">
        <v>6</v>
      </c>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x14ac:dyDescent="0.3">
      <c r="A16">
        <v>7</v>
      </c>
      <c r="B16" t="s">
        <v>7</v>
      </c>
      <c r="C16" s="1">
        <v>1024545</v>
      </c>
      <c r="D16" s="1">
        <v>1235791</v>
      </c>
      <c r="E16" s="1">
        <v>1284443</v>
      </c>
      <c r="F16" s="1">
        <v>1410535</v>
      </c>
      <c r="G16" s="1">
        <v>1867845</v>
      </c>
      <c r="H16" s="1">
        <v>2156815</v>
      </c>
      <c r="I16" s="1">
        <v>2642700</v>
      </c>
      <c r="J16" s="1">
        <v>3727573</v>
      </c>
      <c r="K16" s="1">
        <v>4657690</v>
      </c>
      <c r="L16" s="1">
        <v>5908865</v>
      </c>
      <c r="M16" s="1">
        <v>7295345</v>
      </c>
      <c r="N16" s="1">
        <v>11083375</v>
      </c>
      <c r="O16" s="1">
        <v>13322442</v>
      </c>
      <c r="P16" s="1">
        <v>12766073</v>
      </c>
      <c r="Q16" s="1">
        <v>12816790</v>
      </c>
      <c r="R16" s="1">
        <v>12951071</v>
      </c>
      <c r="S16" s="1">
        <v>17063940</v>
      </c>
      <c r="T16" s="1">
        <v>23304955</v>
      </c>
      <c r="U16" s="1">
        <f>SUM(U12:U13)</f>
        <v>32851550</v>
      </c>
      <c r="V16" s="4">
        <v>88959450</v>
      </c>
      <c r="W16" s="1"/>
      <c r="X16" s="1"/>
      <c r="Y16" s="1"/>
      <c r="Z16" s="1"/>
      <c r="AA16" s="1"/>
      <c r="AB16" s="1"/>
      <c r="AC16" s="1"/>
    </row>
    <row r="17" spans="1:29" ht="15" thickBot="1" x14ac:dyDescent="0.35">
      <c r="A17">
        <v>8</v>
      </c>
      <c r="B17" t="s">
        <v>8</v>
      </c>
      <c r="C17" s="1">
        <v>488</v>
      </c>
      <c r="D17" s="3">
        <v>354</v>
      </c>
      <c r="E17" s="1">
        <v>602</v>
      </c>
      <c r="F17" s="1">
        <v>646</v>
      </c>
      <c r="G17" s="1">
        <v>710</v>
      </c>
      <c r="H17" s="1">
        <v>830</v>
      </c>
      <c r="I17" s="1">
        <v>915</v>
      </c>
      <c r="J17" s="1">
        <v>1035</v>
      </c>
      <c r="K17" s="1">
        <v>1244</v>
      </c>
      <c r="L17" s="1">
        <v>1452</v>
      </c>
      <c r="M17" s="1">
        <v>1596</v>
      </c>
      <c r="N17" s="1">
        <v>2101</v>
      </c>
      <c r="O17" s="1">
        <v>2502</v>
      </c>
      <c r="P17" s="1">
        <v>2650</v>
      </c>
      <c r="Q17" s="1">
        <v>2826</v>
      </c>
      <c r="R17" s="1">
        <v>2991</v>
      </c>
      <c r="S17" s="1">
        <v>3582</v>
      </c>
      <c r="T17" s="1">
        <v>4433</v>
      </c>
      <c r="U17" s="1">
        <v>4981</v>
      </c>
      <c r="V17" s="1">
        <v>5548</v>
      </c>
      <c r="W17" s="1"/>
      <c r="X17" s="1"/>
      <c r="Y17" s="1"/>
      <c r="Z17" s="1"/>
      <c r="AA17" s="1"/>
      <c r="AB17" s="1"/>
      <c r="AC17" s="1"/>
    </row>
    <row r="18" spans="1:29" x14ac:dyDescent="0.3">
      <c r="A18">
        <v>9</v>
      </c>
      <c r="B18" t="s">
        <v>9</v>
      </c>
      <c r="C18" s="1">
        <v>245</v>
      </c>
      <c r="D18" s="1">
        <v>280</v>
      </c>
      <c r="E18" s="7">
        <v>301</v>
      </c>
      <c r="F18" s="1">
        <v>332</v>
      </c>
      <c r="G18" s="1">
        <v>373</v>
      </c>
      <c r="H18" s="1">
        <v>484</v>
      </c>
      <c r="I18" s="1">
        <v>470</v>
      </c>
      <c r="J18" s="6">
        <v>605</v>
      </c>
      <c r="K18" s="1">
        <v>527</v>
      </c>
      <c r="L18" s="1">
        <v>420</v>
      </c>
      <c r="M18" s="3">
        <v>196</v>
      </c>
      <c r="N18" s="1">
        <v>143</v>
      </c>
      <c r="O18" s="1">
        <v>96</v>
      </c>
      <c r="P18" s="1">
        <v>78</v>
      </c>
      <c r="Q18" s="1">
        <v>47</v>
      </c>
      <c r="R18" s="1">
        <v>42</v>
      </c>
      <c r="S18" s="1">
        <f>11+3</f>
        <v>14</v>
      </c>
      <c r="T18" s="1">
        <v>14</v>
      </c>
      <c r="U18" s="1">
        <f>9+2</f>
        <v>11</v>
      </c>
      <c r="V18" s="1">
        <v>20</v>
      </c>
      <c r="W18" s="1"/>
      <c r="X18" s="1"/>
      <c r="Y18" s="1"/>
      <c r="Z18" s="1"/>
      <c r="AA18" s="1"/>
      <c r="AB18" s="1"/>
      <c r="AC18" s="1"/>
    </row>
    <row r="19" spans="1:29" ht="15" thickBot="1" x14ac:dyDescent="0.35">
      <c r="A19">
        <v>10</v>
      </c>
      <c r="B19" t="s">
        <v>10</v>
      </c>
      <c r="C19" s="4">
        <v>352</v>
      </c>
      <c r="D19" s="1">
        <v>291</v>
      </c>
      <c r="E19" s="8">
        <v>270</v>
      </c>
      <c r="F19" s="1">
        <v>270</v>
      </c>
      <c r="G19" s="1">
        <v>134</v>
      </c>
      <c r="H19" s="1">
        <v>307</v>
      </c>
      <c r="I19" s="4">
        <v>328</v>
      </c>
      <c r="J19" s="1">
        <v>287</v>
      </c>
      <c r="K19" s="1">
        <v>293</v>
      </c>
      <c r="L19" s="1">
        <v>297</v>
      </c>
      <c r="M19" s="3">
        <v>221</v>
      </c>
      <c r="N19" s="1">
        <v>223</v>
      </c>
      <c r="O19" s="1">
        <v>152</v>
      </c>
      <c r="P19" s="1">
        <v>115</v>
      </c>
      <c r="Q19" s="5">
        <v>73</v>
      </c>
      <c r="R19" s="1">
        <v>49</v>
      </c>
      <c r="S19" s="1">
        <v>35</v>
      </c>
      <c r="T19" s="1">
        <v>18</v>
      </c>
      <c r="U19" s="1">
        <v>2</v>
      </c>
      <c r="V19" s="1">
        <v>0</v>
      </c>
      <c r="W19" s="1"/>
      <c r="X19" s="1"/>
      <c r="Y19" s="1"/>
      <c r="Z19" s="1"/>
      <c r="AA19" s="1"/>
      <c r="AB19" s="1"/>
      <c r="AC19" s="1"/>
    </row>
    <row r="20" spans="1:29" x14ac:dyDescent="0.3">
      <c r="B20" t="s">
        <v>22</v>
      </c>
      <c r="C20" s="1"/>
      <c r="D20" s="1"/>
      <c r="E20" s="1"/>
      <c r="F20" s="1"/>
      <c r="G20" s="1">
        <v>68</v>
      </c>
      <c r="H20" s="1"/>
      <c r="I20" s="1">
        <v>8</v>
      </c>
      <c r="J20" s="1">
        <v>44</v>
      </c>
      <c r="K20" s="1">
        <v>46</v>
      </c>
      <c r="L20" s="1">
        <v>37</v>
      </c>
      <c r="M20" s="1">
        <v>26</v>
      </c>
      <c r="N20" s="1">
        <v>56</v>
      </c>
      <c r="O20" s="1">
        <v>27</v>
      </c>
      <c r="P20" s="1">
        <v>20</v>
      </c>
      <c r="Q20" s="1">
        <v>19</v>
      </c>
      <c r="R20" s="1">
        <v>17</v>
      </c>
      <c r="S20" s="1">
        <f>0+0+15+1</f>
        <v>16</v>
      </c>
      <c r="T20" s="1">
        <f>0+0+5+4</f>
        <v>9</v>
      </c>
      <c r="U20" s="1">
        <v>4</v>
      </c>
      <c r="V20" s="1">
        <v>0</v>
      </c>
      <c r="W20" s="1"/>
      <c r="X20" s="1"/>
      <c r="Y20" s="1"/>
      <c r="Z20" s="1"/>
      <c r="AA20" s="1"/>
      <c r="AB20" s="1"/>
      <c r="AC20" s="1"/>
    </row>
    <row r="21" spans="1:29" x14ac:dyDescent="0.3">
      <c r="A21">
        <v>11</v>
      </c>
      <c r="B21" t="s">
        <v>11</v>
      </c>
      <c r="C21" s="4">
        <v>189</v>
      </c>
      <c r="D21" s="1">
        <v>78</v>
      </c>
      <c r="E21" s="1">
        <v>49</v>
      </c>
      <c r="F21" s="1">
        <v>59</v>
      </c>
      <c r="G21" s="1">
        <v>134</v>
      </c>
      <c r="H21" s="1">
        <v>73</v>
      </c>
      <c r="I21" s="1">
        <v>8</v>
      </c>
      <c r="J21" s="1">
        <v>20</v>
      </c>
      <c r="K21" s="1">
        <v>51</v>
      </c>
      <c r="L21" s="1">
        <v>100</v>
      </c>
      <c r="M21" s="1">
        <v>20</v>
      </c>
      <c r="N21" s="1">
        <v>0</v>
      </c>
      <c r="O21" s="1">
        <v>6</v>
      </c>
      <c r="P21" s="1">
        <v>0</v>
      </c>
      <c r="Q21" s="1">
        <v>3</v>
      </c>
      <c r="R21" s="1">
        <v>4</v>
      </c>
      <c r="S21" s="1">
        <v>12</v>
      </c>
      <c r="T21" s="1">
        <v>44</v>
      </c>
      <c r="U21" s="1">
        <v>64</v>
      </c>
      <c r="V21" s="1">
        <v>70</v>
      </c>
      <c r="W21" s="1"/>
      <c r="X21" s="1"/>
      <c r="Y21" s="1"/>
      <c r="Z21" s="1"/>
      <c r="AA21" s="1"/>
      <c r="AB21" s="1"/>
      <c r="AC21" s="1"/>
    </row>
    <row r="22" spans="1:29" x14ac:dyDescent="0.3">
      <c r="B22" t="s">
        <v>13</v>
      </c>
      <c r="C22" s="1"/>
      <c r="D22" s="1"/>
      <c r="E22" s="1"/>
      <c r="F22" s="1">
        <v>66</v>
      </c>
      <c r="G22" s="1">
        <v>63</v>
      </c>
      <c r="H22" s="1">
        <v>60</v>
      </c>
      <c r="I22" s="1">
        <v>30</v>
      </c>
      <c r="J22" s="1">
        <v>46</v>
      </c>
      <c r="K22" s="1">
        <v>41</v>
      </c>
      <c r="L22" s="1">
        <v>45</v>
      </c>
      <c r="M22" s="1">
        <v>115</v>
      </c>
      <c r="N22" s="1">
        <v>29</v>
      </c>
      <c r="O22" s="1">
        <v>153</v>
      </c>
      <c r="P22" s="1">
        <v>106</v>
      </c>
      <c r="Q22" s="1">
        <v>3</v>
      </c>
      <c r="R22" s="1">
        <v>7</v>
      </c>
      <c r="S22" s="1">
        <v>0</v>
      </c>
      <c r="T22" s="1">
        <v>0</v>
      </c>
      <c r="U22" s="1">
        <v>0</v>
      </c>
      <c r="V22" s="1">
        <v>0</v>
      </c>
      <c r="W22" s="1"/>
      <c r="X22" s="1"/>
      <c r="Y22" s="1"/>
      <c r="Z22" s="1"/>
      <c r="AA22" s="1"/>
      <c r="AB22" s="1"/>
      <c r="AC22" s="1"/>
    </row>
    <row r="23" spans="1:29" x14ac:dyDescent="0.3">
      <c r="B23" t="s">
        <v>16</v>
      </c>
      <c r="C23" s="1"/>
      <c r="D23" s="1"/>
      <c r="E23" s="1"/>
      <c r="F23" s="1"/>
      <c r="G23" s="1"/>
      <c r="H23" s="1"/>
      <c r="I23" s="1">
        <v>2140</v>
      </c>
      <c r="J23" s="1">
        <v>2850</v>
      </c>
      <c r="K23" s="1">
        <v>3785</v>
      </c>
      <c r="L23" s="1">
        <v>5345</v>
      </c>
      <c r="M23" s="1">
        <v>2717</v>
      </c>
      <c r="N23" s="1">
        <v>6580</v>
      </c>
      <c r="O23" s="1">
        <v>5993</v>
      </c>
      <c r="P23" s="1">
        <v>4943</v>
      </c>
      <c r="Q23" s="1">
        <v>6192</v>
      </c>
      <c r="R23" s="1">
        <v>5216</v>
      </c>
      <c r="S23" s="1">
        <v>3629</v>
      </c>
      <c r="T23" s="1">
        <v>2024</v>
      </c>
      <c r="U23" s="1">
        <f>400+1800</f>
        <v>2200</v>
      </c>
      <c r="V23" s="1">
        <v>2400</v>
      </c>
      <c r="W23" s="1"/>
      <c r="X23" s="1"/>
      <c r="Y23" s="1"/>
      <c r="Z23" s="1"/>
      <c r="AA23" s="1"/>
      <c r="AB23" s="1"/>
      <c r="AC23" s="1"/>
    </row>
    <row r="24" spans="1:29" x14ac:dyDescent="0.3">
      <c r="A24">
        <v>12</v>
      </c>
      <c r="B24" t="s">
        <v>12</v>
      </c>
      <c r="C24" s="1">
        <v>9918</v>
      </c>
      <c r="D24" s="1">
        <v>9506</v>
      </c>
      <c r="E24" s="1">
        <v>9668</v>
      </c>
      <c r="F24" s="1">
        <v>9815</v>
      </c>
      <c r="G24" s="1">
        <v>9695</v>
      </c>
      <c r="H24" s="1">
        <v>9696</v>
      </c>
      <c r="I24" s="1">
        <v>9696</v>
      </c>
      <c r="J24" s="1">
        <v>9696</v>
      </c>
      <c r="K24" s="1">
        <v>9696</v>
      </c>
      <c r="L24" s="1">
        <v>9696</v>
      </c>
      <c r="M24" s="1">
        <v>9696</v>
      </c>
      <c r="N24" s="1">
        <v>9696</v>
      </c>
      <c r="O24" s="1">
        <v>9696</v>
      </c>
      <c r="P24" s="1">
        <v>9696</v>
      </c>
      <c r="Q24" s="1">
        <v>9696</v>
      </c>
      <c r="R24" s="1">
        <v>9696</v>
      </c>
      <c r="S24" s="1">
        <v>9696</v>
      </c>
      <c r="T24" s="1">
        <v>9696</v>
      </c>
      <c r="U24" s="1">
        <v>9696</v>
      </c>
      <c r="V24" s="4">
        <v>10890</v>
      </c>
      <c r="W24" s="1"/>
      <c r="X24" s="1"/>
      <c r="Y24" s="1"/>
      <c r="Z24" s="1"/>
      <c r="AA24" s="1"/>
      <c r="AB24" s="1"/>
      <c r="AC24" s="1"/>
    </row>
    <row r="25" spans="1:29" x14ac:dyDescent="0.3">
      <c r="B25" t="s">
        <v>54</v>
      </c>
      <c r="C25" s="1">
        <f>C6/C17</f>
        <v>4.8155737704918034</v>
      </c>
      <c r="D25" s="1">
        <f t="shared" ref="D25:V25" si="1">D6/D17</f>
        <v>6.9576271186440675</v>
      </c>
      <c r="E25" s="1">
        <f t="shared" si="1"/>
        <v>4.0963455149501664</v>
      </c>
      <c r="F25" s="1">
        <f t="shared" si="1"/>
        <v>3.6377708978328172</v>
      </c>
      <c r="G25" s="1">
        <f t="shared" si="1"/>
        <v>3.2647887323943663</v>
      </c>
      <c r="H25" s="1">
        <f t="shared" si="1"/>
        <v>2.706024096385542</v>
      </c>
      <c r="I25" s="1">
        <f t="shared" si="1"/>
        <v>2.6994535519125682</v>
      </c>
      <c r="J25" s="1">
        <f t="shared" si="1"/>
        <v>2.5091787439613529</v>
      </c>
      <c r="K25" s="1">
        <f t="shared" si="1"/>
        <v>1.995176848874598</v>
      </c>
      <c r="L25" s="1">
        <f t="shared" si="1"/>
        <v>1.8326446280991735</v>
      </c>
      <c r="M25" s="1">
        <f t="shared" si="1"/>
        <v>1.5877192982456141</v>
      </c>
      <c r="N25" s="1">
        <f t="shared" si="1"/>
        <v>1.2912898619704902</v>
      </c>
      <c r="O25" s="1">
        <f t="shared" si="1"/>
        <v>1.246203037569944</v>
      </c>
      <c r="P25" s="1">
        <f t="shared" si="1"/>
        <v>1.4513207547169811</v>
      </c>
      <c r="Q25" s="1">
        <f t="shared" si="1"/>
        <v>1.4614295824486907</v>
      </c>
      <c r="R25" s="1">
        <f t="shared" si="1"/>
        <v>1.6292209963223003</v>
      </c>
      <c r="S25" s="1">
        <f t="shared" si="1"/>
        <v>1.6730876605248464</v>
      </c>
      <c r="T25" s="1">
        <f t="shared" si="1"/>
        <v>1.8815700428603654</v>
      </c>
      <c r="U25" s="1">
        <f t="shared" si="1"/>
        <v>2.2513551495683597</v>
      </c>
      <c r="V25" s="1">
        <f t="shared" si="1"/>
        <v>2.6059841384282625</v>
      </c>
      <c r="W25" s="1"/>
      <c r="X25" s="1"/>
      <c r="Y25" s="1"/>
      <c r="Z25" s="1"/>
      <c r="AA25" s="1"/>
      <c r="AB25" s="1"/>
      <c r="AC25" s="1"/>
    </row>
    <row r="26" spans="1:29" x14ac:dyDescent="0.3">
      <c r="B26" t="s">
        <v>58</v>
      </c>
      <c r="C26" s="1"/>
      <c r="D26" s="1"/>
      <c r="E26" s="1"/>
      <c r="F26" s="1"/>
      <c r="G26" s="1"/>
      <c r="H26" s="1"/>
      <c r="I26" s="1"/>
      <c r="J26" s="1"/>
      <c r="K26" s="1"/>
      <c r="L26" s="1"/>
      <c r="M26" s="1"/>
      <c r="N26" s="1"/>
      <c r="O26" s="1"/>
      <c r="P26" s="1"/>
      <c r="Q26" s="1"/>
      <c r="R26" s="1"/>
      <c r="S26" s="1"/>
      <c r="T26" s="1"/>
      <c r="U26" s="1"/>
      <c r="W26" s="1"/>
      <c r="X26" s="1"/>
      <c r="Y26" s="1"/>
      <c r="Z26" s="1"/>
      <c r="AA26" s="1"/>
      <c r="AB26" s="1"/>
      <c r="AC26" s="1"/>
    </row>
    <row r="27" spans="1:29" ht="14.4" customHeight="1" x14ac:dyDescent="0.3">
      <c r="C27" s="1"/>
      <c r="D27" s="1"/>
      <c r="E27" s="1"/>
      <c r="F27" s="1"/>
      <c r="G27" s="1"/>
      <c r="H27" s="1"/>
      <c r="I27" s="1"/>
      <c r="J27" s="1"/>
      <c r="K27" s="1"/>
      <c r="L27" s="1"/>
      <c r="M27" s="1"/>
      <c r="O27" s="1"/>
      <c r="P27" s="1"/>
      <c r="Q27" s="1"/>
      <c r="R27" s="1"/>
      <c r="S27" s="1"/>
      <c r="T27" s="1"/>
      <c r="U27" s="1"/>
      <c r="V27" s="1"/>
      <c r="W27" s="1"/>
      <c r="X27" s="1"/>
      <c r="Y27" s="1"/>
      <c r="Z27" s="1"/>
      <c r="AA27" s="1"/>
      <c r="AB27" s="1"/>
      <c r="AC27" s="1"/>
    </row>
    <row r="28" spans="1:29" x14ac:dyDescent="0.3">
      <c r="B28" t="s">
        <v>19</v>
      </c>
      <c r="C28" s="1"/>
      <c r="D28" s="1"/>
      <c r="E28" s="1"/>
      <c r="F28" s="1"/>
      <c r="G28" s="1"/>
      <c r="H28" s="1"/>
      <c r="I28" s="1"/>
      <c r="J28" s="1"/>
      <c r="K28" s="1"/>
      <c r="L28" s="1"/>
      <c r="M28" s="1"/>
      <c r="N28" s="1"/>
      <c r="O28" s="1"/>
      <c r="P28" s="1"/>
      <c r="Q28" s="1"/>
      <c r="R28" s="1"/>
    </row>
    <row r="29" spans="1:29" x14ac:dyDescent="0.3">
      <c r="C29" t="s">
        <v>24</v>
      </c>
      <c r="D29" s="1"/>
      <c r="E29" s="1"/>
      <c r="F29" s="1"/>
      <c r="G29" s="1"/>
      <c r="H29" s="1"/>
      <c r="I29" s="1"/>
      <c r="J29" s="1"/>
      <c r="K29" s="1"/>
      <c r="L29" s="1"/>
      <c r="M29" s="1"/>
      <c r="N29" s="1"/>
      <c r="O29" s="1"/>
      <c r="P29" s="1"/>
      <c r="Q29" s="1"/>
      <c r="R29" s="1"/>
    </row>
    <row r="30" spans="1:29" x14ac:dyDescent="0.3">
      <c r="C30" t="s">
        <v>56</v>
      </c>
      <c r="D30" s="1"/>
      <c r="E30" s="1"/>
      <c r="F30" s="1"/>
      <c r="G30" s="1"/>
      <c r="H30" s="1"/>
      <c r="I30" s="1"/>
      <c r="J30" s="1"/>
      <c r="K30" s="1"/>
      <c r="L30" s="1"/>
      <c r="M30" s="1"/>
      <c r="N30" s="1"/>
      <c r="O30" s="1"/>
      <c r="P30" s="1"/>
      <c r="Q30" s="1"/>
      <c r="R30" s="1"/>
    </row>
    <row r="31" spans="1:29" x14ac:dyDescent="0.3">
      <c r="C31" s="1" t="s">
        <v>25</v>
      </c>
      <c r="D31" s="1"/>
      <c r="E31" s="1"/>
      <c r="F31" s="1"/>
      <c r="G31" s="1"/>
      <c r="H31" s="1"/>
      <c r="I31" s="1"/>
      <c r="J31" s="1"/>
      <c r="K31" s="1"/>
      <c r="L31" s="1"/>
      <c r="M31" s="1"/>
      <c r="N31" s="1"/>
      <c r="O31" s="1"/>
      <c r="P31" s="1"/>
      <c r="Q31" s="1"/>
      <c r="R31" s="1"/>
    </row>
    <row r="32" spans="1:29" x14ac:dyDescent="0.3">
      <c r="C32" s="1" t="s">
        <v>55</v>
      </c>
      <c r="D32" s="1"/>
      <c r="E32" s="1"/>
      <c r="F32" s="1"/>
      <c r="G32" s="1"/>
      <c r="H32" s="1"/>
      <c r="I32" s="1"/>
      <c r="J32" s="1"/>
      <c r="K32" s="1"/>
      <c r="L32" s="1"/>
      <c r="M32" s="1"/>
      <c r="N32" s="1"/>
      <c r="O32" s="1"/>
      <c r="P32" s="1"/>
      <c r="Q32" s="1"/>
      <c r="R32" s="1"/>
    </row>
    <row r="33" spans="3:18" x14ac:dyDescent="0.3">
      <c r="C33" t="s">
        <v>26</v>
      </c>
      <c r="D33" s="1"/>
      <c r="E33" s="1"/>
      <c r="F33" s="1"/>
      <c r="G33" s="1"/>
      <c r="H33" s="1"/>
      <c r="I33" s="1"/>
      <c r="J33" s="1"/>
      <c r="K33" s="1"/>
      <c r="L33" s="1"/>
      <c r="M33" s="1"/>
      <c r="N33" s="1"/>
      <c r="O33" s="1"/>
      <c r="P33" s="1"/>
      <c r="Q33" s="1"/>
      <c r="R33" s="1"/>
    </row>
    <row r="34" spans="3:18" x14ac:dyDescent="0.3">
      <c r="C34" t="s">
        <v>27</v>
      </c>
      <c r="D34" s="1"/>
      <c r="E34" s="1"/>
      <c r="F34" s="1"/>
      <c r="G34" s="1"/>
      <c r="H34" s="1"/>
      <c r="I34" s="1"/>
      <c r="J34" s="1"/>
      <c r="K34" s="1"/>
      <c r="L34" s="1"/>
      <c r="M34" s="1"/>
      <c r="N34" s="1"/>
      <c r="O34" s="1"/>
      <c r="P34" s="1"/>
      <c r="Q34" s="1"/>
      <c r="R34" s="1"/>
    </row>
    <row r="35" spans="3:18" x14ac:dyDescent="0.3">
      <c r="C35" t="s">
        <v>28</v>
      </c>
      <c r="D35" s="1"/>
      <c r="E35" s="1"/>
      <c r="F35" s="1"/>
      <c r="G35" s="1"/>
      <c r="H35" s="1"/>
      <c r="I35" s="1"/>
      <c r="J35" s="1"/>
      <c r="K35" s="1"/>
      <c r="L35" s="1"/>
      <c r="M35" s="1"/>
      <c r="N35" s="1"/>
      <c r="O35" s="1"/>
      <c r="P35" s="1"/>
      <c r="Q35" s="1"/>
      <c r="R35" s="1"/>
    </row>
    <row r="36" spans="3:18" x14ac:dyDescent="0.3">
      <c r="C36" t="s">
        <v>29</v>
      </c>
      <c r="D36" s="1"/>
      <c r="E36" s="1"/>
      <c r="F36" s="1"/>
      <c r="G36" s="1"/>
      <c r="H36" s="1"/>
      <c r="I36" s="1"/>
      <c r="J36" s="1"/>
      <c r="K36" s="1"/>
      <c r="L36" s="1"/>
      <c r="M36" s="1"/>
      <c r="N36" s="1"/>
      <c r="O36" s="1"/>
      <c r="P36" s="1"/>
      <c r="Q36" s="1"/>
      <c r="R36" s="1"/>
    </row>
    <row r="37" spans="3:18" x14ac:dyDescent="0.3">
      <c r="C37" s="1" t="s">
        <v>23</v>
      </c>
    </row>
    <row r="38" spans="3:18" x14ac:dyDescent="0.3">
      <c r="C38" t="s">
        <v>30</v>
      </c>
    </row>
    <row r="39" spans="3:18" x14ac:dyDescent="0.3">
      <c r="C39" t="s">
        <v>18</v>
      </c>
    </row>
    <row r="40" spans="3:18" x14ac:dyDescent="0.3">
      <c r="C40" t="s">
        <v>57</v>
      </c>
    </row>
    <row r="41" spans="3:18" x14ac:dyDescent="0.3">
      <c r="C41" t="s">
        <v>59</v>
      </c>
    </row>
    <row r="42" spans="3:18" x14ac:dyDescent="0.3">
      <c r="C42" t="s">
        <v>60</v>
      </c>
    </row>
    <row r="43" spans="3:18" x14ac:dyDescent="0.3">
      <c r="C43" t="s">
        <v>61</v>
      </c>
    </row>
    <row r="44" spans="3:18" x14ac:dyDescent="0.3">
      <c r="C44" t="s">
        <v>62</v>
      </c>
    </row>
    <row r="45" spans="3:18" x14ac:dyDescent="0.3">
      <c r="C45" t="s">
        <v>65</v>
      </c>
    </row>
    <row r="46" spans="3:18" x14ac:dyDescent="0.3">
      <c r="C46" t="s">
        <v>63</v>
      </c>
    </row>
    <row r="63" spans="13:13" x14ac:dyDescent="0.3">
      <c r="M63" t="s">
        <v>64</v>
      </c>
    </row>
    <row r="64" spans="13:13" x14ac:dyDescent="0.3">
      <c r="M64" t="s">
        <v>66</v>
      </c>
    </row>
    <row r="82" spans="13:13" x14ac:dyDescent="0.3">
      <c r="M82" t="s">
        <v>31</v>
      </c>
    </row>
    <row r="102" spans="13:13" x14ac:dyDescent="0.3">
      <c r="M102" t="s">
        <v>53</v>
      </c>
    </row>
    <row r="122" spans="13:13" x14ac:dyDescent="0.3">
      <c r="M122" t="s">
        <v>68</v>
      </c>
    </row>
    <row r="142" spans="13:13" x14ac:dyDescent="0.3">
      <c r="M142" t="s">
        <v>70</v>
      </c>
    </row>
    <row r="162" spans="13:13" x14ac:dyDescent="0.3">
      <c r="M162" t="s">
        <v>69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election activeCell="B24" sqref="B24"/>
    </sheetView>
  </sheetViews>
  <sheetFormatPr defaultRowHeight="14.4" x14ac:dyDescent="0.3"/>
  <cols>
    <col min="1" max="1" width="3.6640625" customWidth="1"/>
    <col min="2" max="2" width="15.88671875" customWidth="1"/>
    <col min="3" max="3" width="11.5546875" customWidth="1"/>
    <col min="14" max="22" width="9.88671875" bestFit="1" customWidth="1"/>
    <col min="24" max="24" width="5" bestFit="1" customWidth="1"/>
    <col min="26" max="26" width="5" bestFit="1" customWidth="1"/>
  </cols>
  <sheetData>
    <row r="1" spans="1:30" x14ac:dyDescent="0.3">
      <c r="A1" t="s">
        <v>67</v>
      </c>
    </row>
    <row r="3" spans="1:30" x14ac:dyDescent="0.3">
      <c r="B3" t="s">
        <v>1</v>
      </c>
    </row>
    <row r="5" spans="1:30" ht="14.4" customHeight="1" x14ac:dyDescent="0.3">
      <c r="C5" s="2">
        <v>1870</v>
      </c>
      <c r="D5" s="2">
        <v>1875</v>
      </c>
      <c r="E5" s="2">
        <v>1880</v>
      </c>
      <c r="F5" s="2">
        <v>1885</v>
      </c>
      <c r="G5" s="2">
        <v>1890</v>
      </c>
      <c r="H5" s="2">
        <v>1895</v>
      </c>
      <c r="I5" s="2">
        <v>1900</v>
      </c>
      <c r="J5" s="2">
        <v>1905</v>
      </c>
      <c r="K5" s="2">
        <v>1910</v>
      </c>
      <c r="L5" s="2">
        <v>1915</v>
      </c>
      <c r="M5" s="2">
        <v>1920</v>
      </c>
      <c r="N5" s="2">
        <v>1925</v>
      </c>
      <c r="O5" s="2">
        <v>1930</v>
      </c>
      <c r="P5" s="11" t="s">
        <v>48</v>
      </c>
      <c r="Q5" s="2">
        <v>1940</v>
      </c>
      <c r="R5" s="2">
        <v>1945</v>
      </c>
      <c r="S5" s="2">
        <v>1950</v>
      </c>
      <c r="T5" s="9">
        <v>1955</v>
      </c>
      <c r="U5" s="2">
        <v>1960</v>
      </c>
      <c r="V5" s="9">
        <v>1965</v>
      </c>
      <c r="W5" s="2">
        <v>1970</v>
      </c>
      <c r="X5" s="9">
        <v>1975</v>
      </c>
      <c r="Y5" s="2">
        <v>1980</v>
      </c>
      <c r="Z5" s="9">
        <v>1985</v>
      </c>
      <c r="AA5" s="2">
        <v>1990</v>
      </c>
      <c r="AB5" s="9">
        <v>1995</v>
      </c>
      <c r="AC5" s="2">
        <v>2000</v>
      </c>
      <c r="AD5" s="12" t="s">
        <v>49</v>
      </c>
    </row>
    <row r="6" spans="1:30" ht="14.4" customHeight="1" x14ac:dyDescent="0.3">
      <c r="A6" t="s">
        <v>32</v>
      </c>
      <c r="C6" s="1"/>
      <c r="D6" s="1"/>
      <c r="E6" s="1"/>
      <c r="F6" s="1"/>
      <c r="G6" s="1"/>
      <c r="H6" s="1"/>
      <c r="I6" s="1"/>
      <c r="J6" s="1"/>
      <c r="K6" s="1"/>
      <c r="L6" s="1"/>
      <c r="M6" s="1"/>
      <c r="O6" s="1"/>
      <c r="P6" s="1"/>
      <c r="Q6" s="1"/>
      <c r="R6" s="1"/>
      <c r="S6" s="1"/>
      <c r="T6" s="1"/>
      <c r="U6" s="1"/>
      <c r="V6" s="1"/>
      <c r="W6" s="1"/>
      <c r="X6" s="1"/>
      <c r="Y6" s="1"/>
      <c r="Z6" s="1"/>
      <c r="AA6" s="1"/>
      <c r="AB6" s="1"/>
      <c r="AC6" s="1"/>
    </row>
    <row r="7" spans="1:30" x14ac:dyDescent="0.3">
      <c r="B7" t="s">
        <v>39</v>
      </c>
      <c r="C7" s="1"/>
      <c r="D7" s="1"/>
      <c r="E7" s="1"/>
      <c r="F7" s="1"/>
      <c r="G7" s="1"/>
      <c r="H7" s="1"/>
      <c r="I7" s="1"/>
      <c r="J7" s="1"/>
      <c r="K7" s="1"/>
      <c r="L7" s="1">
        <v>50000</v>
      </c>
      <c r="M7" s="1">
        <v>26745</v>
      </c>
      <c r="O7" s="1">
        <f>25000</f>
        <v>25000</v>
      </c>
      <c r="P7" s="1">
        <v>25000</v>
      </c>
      <c r="Q7" s="10" t="s">
        <v>47</v>
      </c>
      <c r="R7" s="1"/>
      <c r="S7" s="1"/>
      <c r="T7" s="1"/>
      <c r="U7" s="1"/>
      <c r="V7" s="1"/>
      <c r="W7" s="1"/>
      <c r="X7" s="1"/>
      <c r="Y7" s="1"/>
      <c r="Z7" s="1"/>
      <c r="AA7" s="1"/>
      <c r="AB7" s="1"/>
      <c r="AC7" s="1"/>
      <c r="AD7" s="10" t="s">
        <v>47</v>
      </c>
    </row>
    <row r="8" spans="1:30" x14ac:dyDescent="0.3">
      <c r="B8" t="s">
        <v>35</v>
      </c>
      <c r="C8" s="1"/>
      <c r="D8" s="1"/>
      <c r="E8" s="1"/>
      <c r="F8" s="1"/>
      <c r="G8" s="1"/>
      <c r="H8" s="1"/>
      <c r="I8" s="1"/>
      <c r="J8" s="1"/>
      <c r="K8" s="1"/>
      <c r="L8" s="1">
        <v>12550</v>
      </c>
      <c r="M8" s="1">
        <v>34500</v>
      </c>
      <c r="O8" s="1">
        <f>O11-O10</f>
        <v>52975</v>
      </c>
      <c r="P8" s="1">
        <f>P11-P10</f>
        <v>53725</v>
      </c>
      <c r="Q8" s="1"/>
      <c r="R8" s="1"/>
      <c r="S8" s="1">
        <v>33050</v>
      </c>
      <c r="T8" s="1"/>
      <c r="U8" s="1">
        <f>34+121+122</f>
        <v>277</v>
      </c>
      <c r="V8" s="1"/>
      <c r="W8" s="1">
        <f>34+121+122</f>
        <v>277</v>
      </c>
      <c r="X8" s="1"/>
      <c r="Y8" s="1"/>
      <c r="Z8" s="1"/>
      <c r="AA8" s="1"/>
      <c r="AB8" s="1"/>
      <c r="AC8" s="1"/>
      <c r="AD8" s="1">
        <f>AD11-AD10</f>
        <v>3125</v>
      </c>
    </row>
    <row r="9" spans="1:30" x14ac:dyDescent="0.3">
      <c r="B9" t="s">
        <v>36</v>
      </c>
      <c r="C9" s="1"/>
      <c r="D9" s="1"/>
      <c r="E9" s="1"/>
      <c r="F9" s="1"/>
      <c r="G9" s="1"/>
      <c r="H9" s="1"/>
      <c r="I9" s="1"/>
      <c r="J9" s="1"/>
      <c r="K9" s="1"/>
      <c r="L9" s="1">
        <v>5000</v>
      </c>
      <c r="M9" s="10" t="s">
        <v>47</v>
      </c>
      <c r="O9" s="1"/>
      <c r="P9" s="1"/>
      <c r="Q9" s="1"/>
      <c r="R9" s="1"/>
      <c r="S9" s="1"/>
      <c r="T9" s="1"/>
      <c r="U9" s="1"/>
      <c r="V9" s="1"/>
      <c r="W9" s="1"/>
      <c r="X9" s="1"/>
      <c r="Y9" s="1"/>
      <c r="Z9" s="1"/>
      <c r="AA9" s="1"/>
      <c r="AB9" s="1"/>
      <c r="AC9" s="1"/>
      <c r="AD9" s="1"/>
    </row>
    <row r="10" spans="1:30" x14ac:dyDescent="0.3">
      <c r="B10" t="s">
        <v>37</v>
      </c>
      <c r="C10" s="1"/>
      <c r="D10" s="1"/>
      <c r="E10" s="1"/>
      <c r="F10" s="1"/>
      <c r="G10" s="1"/>
      <c r="H10" s="1"/>
      <c r="I10" s="1"/>
      <c r="J10" s="1"/>
      <c r="K10" s="1"/>
      <c r="L10" s="1">
        <v>15235</v>
      </c>
      <c r="M10" s="1">
        <f>M11-M8</f>
        <v>16575</v>
      </c>
      <c r="O10" s="1">
        <v>15300</v>
      </c>
      <c r="P10" s="1">
        <v>13695</v>
      </c>
      <c r="Q10" s="5">
        <f>9230+1825</f>
        <v>11055</v>
      </c>
      <c r="R10" s="1">
        <f>11850+2305+20+20+30+35+20+25+25+30+15+20+20+25+35+25+100+20+100+100+200+100+1100+250+475+1200</f>
        <v>18145</v>
      </c>
      <c r="S10" s="1">
        <f>12225+2180+1200</f>
        <v>15605</v>
      </c>
      <c r="T10" s="1"/>
      <c r="U10" s="5">
        <f>89.5+19.5+21.5+5+2.5+2+5+19+37.5</f>
        <v>201.5</v>
      </c>
      <c r="V10" s="1"/>
      <c r="W10" s="1">
        <f>850+8950+17850+4050+4950+1100+550+9000+450+1100+66250+0</f>
        <v>115100</v>
      </c>
      <c r="X10" s="1"/>
      <c r="Y10" s="1"/>
      <c r="Z10" s="1"/>
      <c r="AA10" s="1"/>
      <c r="AB10" s="1"/>
      <c r="AC10" s="1"/>
      <c r="AD10" s="1">
        <v>4255</v>
      </c>
    </row>
    <row r="11" spans="1:30" x14ac:dyDescent="0.3">
      <c r="B11" t="s">
        <v>38</v>
      </c>
      <c r="C11" s="1"/>
      <c r="D11" s="1"/>
      <c r="E11" s="1"/>
      <c r="F11" s="1"/>
      <c r="G11" s="1"/>
      <c r="H11" s="1"/>
      <c r="I11" s="1"/>
      <c r="J11" s="1"/>
      <c r="K11" s="1"/>
      <c r="L11" s="1">
        <v>27785</v>
      </c>
      <c r="M11" s="1">
        <v>51075</v>
      </c>
      <c r="O11" s="1">
        <v>68275</v>
      </c>
      <c r="P11" s="1">
        <v>67420</v>
      </c>
      <c r="R11" s="5">
        <v>6990</v>
      </c>
      <c r="S11" s="1"/>
      <c r="T11" s="1"/>
      <c r="U11" s="1">
        <f>141+37.5</f>
        <v>178.5</v>
      </c>
      <c r="V11" s="1"/>
      <c r="X11" s="1"/>
      <c r="Y11" s="1"/>
      <c r="Z11" s="1"/>
      <c r="AA11" s="1"/>
      <c r="AB11" s="1"/>
      <c r="AC11" s="1"/>
      <c r="AD11" s="1">
        <v>7380</v>
      </c>
    </row>
    <row r="12" spans="1:30" x14ac:dyDescent="0.3">
      <c r="B12" t="s">
        <v>33</v>
      </c>
      <c r="C12" s="1"/>
      <c r="D12" s="1"/>
      <c r="E12" s="1"/>
      <c r="F12" s="1"/>
      <c r="G12" s="1"/>
      <c r="H12" s="1"/>
      <c r="I12" s="1"/>
      <c r="J12" s="1"/>
      <c r="K12" s="1"/>
      <c r="L12" s="1">
        <v>526.02</v>
      </c>
      <c r="M12" s="1"/>
      <c r="O12" s="1">
        <f>2020.94+190.92</f>
        <v>2211.86</v>
      </c>
      <c r="P12" s="1">
        <v>2130.4699999999998</v>
      </c>
      <c r="Q12" s="1"/>
      <c r="R12" s="1"/>
      <c r="S12" s="1">
        <f>1838.18+88.54+48.72</f>
        <v>1975.44</v>
      </c>
      <c r="T12" s="1"/>
      <c r="U12" s="1">
        <f>1001.1+266.25</f>
        <v>1267.3499999999999</v>
      </c>
      <c r="V12" s="1"/>
      <c r="W12" s="1"/>
      <c r="X12" s="1"/>
      <c r="Y12" s="1"/>
      <c r="Z12" s="1"/>
      <c r="AA12" s="1"/>
      <c r="AB12" s="1"/>
      <c r="AC12" s="1"/>
      <c r="AD12" s="1"/>
    </row>
    <row r="13" spans="1:30" x14ac:dyDescent="0.3">
      <c r="Q13" s="1"/>
      <c r="R13" s="1"/>
      <c r="S13" s="1"/>
      <c r="T13" s="1"/>
      <c r="U13" s="1"/>
      <c r="V13" s="1"/>
      <c r="W13" s="1"/>
      <c r="X13" s="1"/>
      <c r="Y13" s="1"/>
      <c r="Z13" s="1"/>
      <c r="AA13" s="1"/>
      <c r="AB13" s="1"/>
      <c r="AC13" s="1"/>
      <c r="AD13" s="1"/>
    </row>
    <row r="14" spans="1:30" x14ac:dyDescent="0.3">
      <c r="B14" t="s">
        <v>40</v>
      </c>
      <c r="C14" s="1"/>
      <c r="D14" s="1"/>
      <c r="E14" s="1"/>
      <c r="F14" s="1"/>
      <c r="G14" s="1"/>
      <c r="H14" s="1"/>
      <c r="I14" s="1"/>
      <c r="J14" s="1"/>
      <c r="K14" s="1"/>
      <c r="L14" s="1">
        <f>5+4+1+14+6+1+29+3+3+1+1+4.5+3.75+7+3+130+14+15+1.5+10+0.1+1+2.75+4+4+7+6+8+8+5+3+3.5+4+4+4+2+3+4+4+4</f>
        <v>338.1</v>
      </c>
      <c r="M14" s="1"/>
      <c r="O14" s="1" t="s">
        <v>43</v>
      </c>
      <c r="P14" s="1"/>
      <c r="Q14" s="14">
        <f>Q15+1+8+2+12+6+130+14+15+10+1+2+1+4+4+7+6+8+8+5+3+5+4+4+4+2+3+12+2+1</f>
        <v>428</v>
      </c>
      <c r="R14" s="1"/>
      <c r="S14" s="1"/>
      <c r="T14" s="1"/>
      <c r="U14" s="13">
        <f>15+145+161+22+1+15+8+1+17+210</f>
        <v>595</v>
      </c>
      <c r="V14" s="1"/>
      <c r="W14" s="1"/>
      <c r="X14" s="1" t="s">
        <v>52</v>
      </c>
      <c r="Y14" s="1"/>
      <c r="Z14" s="1"/>
      <c r="AA14" s="1"/>
      <c r="AB14" s="1"/>
      <c r="AC14" s="1"/>
      <c r="AD14" s="1"/>
    </row>
    <row r="15" spans="1:30" x14ac:dyDescent="0.3">
      <c r="B15" t="s">
        <v>41</v>
      </c>
      <c r="C15" s="1"/>
      <c r="D15" s="1"/>
      <c r="E15" s="1"/>
      <c r="F15" s="1"/>
      <c r="G15" s="1"/>
      <c r="H15" s="1"/>
      <c r="I15" s="1"/>
      <c r="J15" s="1"/>
      <c r="K15" s="1"/>
      <c r="L15" s="1">
        <f>130+14</f>
        <v>144</v>
      </c>
      <c r="M15" s="1">
        <f>130+14</f>
        <v>144</v>
      </c>
      <c r="O15" s="1">
        <f>130+14</f>
        <v>144</v>
      </c>
      <c r="P15" s="1">
        <f>130+14</f>
        <v>144</v>
      </c>
      <c r="Q15" s="1">
        <f>130+14</f>
        <v>144</v>
      </c>
      <c r="R15" s="1">
        <f>130+14</f>
        <v>144</v>
      </c>
      <c r="S15" s="1"/>
      <c r="T15" s="1"/>
      <c r="U15" s="1" t="s">
        <v>51</v>
      </c>
      <c r="V15" s="1"/>
      <c r="W15" s="1"/>
      <c r="X15" s="1"/>
      <c r="Y15" s="1"/>
      <c r="Z15" s="1"/>
      <c r="AA15" s="1"/>
      <c r="AB15" s="1"/>
      <c r="AC15" s="1"/>
      <c r="AD15" s="10" t="s">
        <v>47</v>
      </c>
    </row>
    <row r="16" spans="1:30" x14ac:dyDescent="0.3">
      <c r="B16" t="s">
        <v>34</v>
      </c>
      <c r="C16" s="1"/>
      <c r="D16" s="1"/>
      <c r="E16" s="1"/>
      <c r="F16" s="1"/>
      <c r="G16" s="1"/>
      <c r="H16" s="1"/>
      <c r="I16" s="1"/>
      <c r="J16" s="1"/>
      <c r="K16" s="1"/>
      <c r="L16" s="1">
        <f>29+3+7+15</f>
        <v>54</v>
      </c>
      <c r="M16" s="1"/>
      <c r="O16" s="1"/>
      <c r="P16" s="1"/>
      <c r="Q16" s="15">
        <f>7+3+13+7+3+6+7+8+5+4+6+7+4+5+6+3+4+4+4+7+5+6+4</f>
        <v>128</v>
      </c>
      <c r="R16" s="1"/>
      <c r="S16" s="1"/>
      <c r="T16" s="1"/>
      <c r="U16" s="1"/>
      <c r="V16" s="1"/>
      <c r="W16" s="1"/>
      <c r="X16" s="1"/>
      <c r="Y16" s="1"/>
      <c r="Z16" s="1"/>
      <c r="AA16" s="1"/>
      <c r="AB16" s="1"/>
      <c r="AC16" s="1"/>
      <c r="AD16" s="1">
        <f>13+4+3+6+7+8+8+5+4+6+7+4+5+6+4+3+4+4+7+5+8+4</f>
        <v>125</v>
      </c>
    </row>
    <row r="17" spans="1:30" x14ac:dyDescent="0.3">
      <c r="B17" t="s">
        <v>46</v>
      </c>
      <c r="C17" s="1"/>
      <c r="D17" s="1"/>
      <c r="E17" s="1"/>
      <c r="F17" s="1"/>
      <c r="G17" s="1"/>
      <c r="H17" s="1"/>
      <c r="I17" s="1"/>
      <c r="J17" s="1"/>
      <c r="K17" s="1"/>
      <c r="L17" s="1"/>
      <c r="M17" s="1"/>
      <c r="O17" s="1"/>
      <c r="P17" s="1"/>
      <c r="Q17" s="1"/>
      <c r="R17" s="1"/>
      <c r="S17" s="1"/>
      <c r="T17" s="1"/>
      <c r="U17" s="1"/>
      <c r="V17" s="1"/>
      <c r="W17" s="1"/>
      <c r="X17" s="1"/>
      <c r="Y17" s="1"/>
      <c r="Z17" s="1"/>
      <c r="AA17" s="1"/>
      <c r="AB17" s="1"/>
      <c r="AC17" s="1"/>
      <c r="AD17" s="1">
        <v>4</v>
      </c>
    </row>
    <row r="18" spans="1:30" x14ac:dyDescent="0.3">
      <c r="C18" s="1"/>
      <c r="D18" s="1"/>
      <c r="E18" s="1"/>
      <c r="F18" s="1"/>
      <c r="G18" s="1"/>
      <c r="H18" s="1"/>
      <c r="I18" s="1"/>
      <c r="J18" s="1"/>
      <c r="K18" s="1"/>
      <c r="L18" s="1"/>
      <c r="M18" s="1"/>
      <c r="O18" s="1"/>
      <c r="P18" s="1"/>
      <c r="Q18" s="1"/>
      <c r="R18" s="1"/>
      <c r="S18" s="1"/>
      <c r="T18" s="1"/>
      <c r="U18" s="1"/>
      <c r="V18" s="1"/>
      <c r="W18" s="1"/>
      <c r="X18" s="1"/>
      <c r="Y18" s="1"/>
      <c r="Z18" s="1"/>
      <c r="AA18" s="1"/>
      <c r="AB18" s="1"/>
      <c r="AC18" s="1"/>
      <c r="AD18" t="s">
        <v>50</v>
      </c>
    </row>
    <row r="19" spans="1:30" x14ac:dyDescent="0.3">
      <c r="A19" t="s">
        <v>42</v>
      </c>
      <c r="C19" s="1"/>
      <c r="D19" s="1"/>
      <c r="E19" s="1"/>
      <c r="F19" s="1"/>
      <c r="G19" s="1"/>
      <c r="H19" s="1"/>
      <c r="I19" s="1"/>
      <c r="J19" s="1"/>
      <c r="K19" s="1"/>
      <c r="L19" s="1"/>
      <c r="M19" s="1"/>
      <c r="N19" s="1"/>
      <c r="O19" s="1" t="s">
        <v>45</v>
      </c>
      <c r="P19" s="1" t="s">
        <v>44</v>
      </c>
      <c r="Q19" s="1"/>
      <c r="R19" s="1"/>
    </row>
    <row r="21" spans="1:30" x14ac:dyDescent="0.3">
      <c r="B21" t="s">
        <v>19</v>
      </c>
      <c r="C21" s="1"/>
      <c r="D21" s="1"/>
      <c r="E21" s="1"/>
      <c r="F21" s="1"/>
      <c r="G21" s="1"/>
      <c r="H21" s="1"/>
      <c r="I21" s="1"/>
      <c r="J21" s="1"/>
      <c r="K21" s="1"/>
      <c r="L21" s="1"/>
      <c r="M21" s="1"/>
      <c r="N21" s="1"/>
      <c r="O21" s="1"/>
      <c r="P21" s="1"/>
      <c r="Q21" s="1"/>
      <c r="R21" s="1"/>
    </row>
    <row r="22" spans="1:30" x14ac:dyDescent="0.3">
      <c r="C22" t="s">
        <v>24</v>
      </c>
      <c r="D22" s="1"/>
      <c r="E22" s="1"/>
      <c r="F22" s="1"/>
      <c r="G22" s="1"/>
      <c r="H22" s="1"/>
      <c r="I22" s="1"/>
      <c r="J22" s="1"/>
      <c r="K22" s="1"/>
      <c r="L22" s="1"/>
      <c r="M22" s="1"/>
      <c r="N22" s="1"/>
      <c r="O22" s="1"/>
      <c r="P22" s="1"/>
      <c r="Q22" s="1"/>
      <c r="R22" s="1"/>
    </row>
    <row r="23" spans="1:30" x14ac:dyDescent="0.3">
      <c r="C23" t="s">
        <v>56</v>
      </c>
      <c r="D23" s="1"/>
      <c r="E23" s="1"/>
      <c r="F23" s="1"/>
      <c r="G23" s="1"/>
      <c r="H23" s="1"/>
      <c r="I23" s="1"/>
      <c r="J23" s="1"/>
      <c r="K23" s="1"/>
      <c r="L23" s="1"/>
      <c r="M23" s="1"/>
      <c r="N23" s="1"/>
      <c r="O23" s="1"/>
      <c r="P23" s="1"/>
      <c r="Q23" s="1"/>
      <c r="R23" s="1"/>
    </row>
    <row r="24" spans="1:30" x14ac:dyDescent="0.3">
      <c r="C24" s="1" t="s">
        <v>25</v>
      </c>
      <c r="D24" s="1"/>
      <c r="E24" s="1"/>
      <c r="F24" s="1"/>
      <c r="G24" s="1"/>
      <c r="H24" s="1"/>
      <c r="I24" s="1"/>
      <c r="J24" s="1"/>
      <c r="K24" s="1"/>
      <c r="L24" s="1"/>
      <c r="M24" s="1"/>
      <c r="N24" s="1"/>
      <c r="O24" s="1"/>
      <c r="P24" s="1"/>
      <c r="Q24" s="1"/>
      <c r="R24" s="1"/>
    </row>
    <row r="25" spans="1:30" x14ac:dyDescent="0.3">
      <c r="C25" s="1" t="s">
        <v>55</v>
      </c>
      <c r="D25" s="1"/>
      <c r="E25" s="1"/>
      <c r="F25" s="1"/>
      <c r="G25" s="1"/>
      <c r="H25" s="1"/>
      <c r="I25" s="1"/>
      <c r="J25" s="1"/>
      <c r="K25" s="1"/>
      <c r="L25" s="1"/>
      <c r="M25" s="1"/>
      <c r="N25" s="1"/>
      <c r="O25" s="1"/>
      <c r="P25" s="1"/>
      <c r="Q25" s="1"/>
      <c r="R25" s="1"/>
    </row>
    <row r="26" spans="1:30" x14ac:dyDescent="0.3">
      <c r="C26" t="s">
        <v>26</v>
      </c>
      <c r="D26" s="1"/>
      <c r="E26" s="1"/>
      <c r="F26" s="1"/>
      <c r="G26" s="1"/>
      <c r="H26" s="1"/>
      <c r="I26" s="1"/>
      <c r="J26" s="1"/>
      <c r="K26" s="1"/>
      <c r="L26" s="1"/>
      <c r="M26" s="1"/>
      <c r="N26" s="1"/>
      <c r="O26" s="1"/>
      <c r="P26" s="1"/>
      <c r="Q26" s="1"/>
      <c r="R26" s="1"/>
    </row>
    <row r="27" spans="1:30" x14ac:dyDescent="0.3">
      <c r="C27" t="s">
        <v>27</v>
      </c>
      <c r="D27" s="1"/>
      <c r="E27" s="1"/>
      <c r="F27" s="1"/>
      <c r="G27" s="1"/>
      <c r="H27" s="1"/>
      <c r="I27" s="1"/>
      <c r="J27" s="1"/>
      <c r="K27" s="1"/>
      <c r="L27" s="1"/>
      <c r="M27" s="1"/>
      <c r="N27" s="1"/>
      <c r="O27" s="1"/>
      <c r="P27" s="1"/>
      <c r="Q27" s="1"/>
      <c r="R27" s="1"/>
    </row>
    <row r="28" spans="1:30" x14ac:dyDescent="0.3">
      <c r="C28" t="s">
        <v>28</v>
      </c>
      <c r="D28" s="1"/>
      <c r="E28" s="1"/>
      <c r="F28" s="1"/>
      <c r="G28" s="1"/>
      <c r="H28" s="1"/>
      <c r="I28" s="1"/>
      <c r="J28" s="1"/>
      <c r="K28" s="1"/>
      <c r="L28" s="1"/>
      <c r="M28" s="1"/>
      <c r="N28" s="1"/>
      <c r="O28" s="1"/>
      <c r="P28" s="1"/>
      <c r="Q28" s="1"/>
      <c r="R28" s="1"/>
    </row>
    <row r="29" spans="1:30" x14ac:dyDescent="0.3">
      <c r="C29" t="s">
        <v>29</v>
      </c>
      <c r="D29" s="1"/>
      <c r="E29" s="1"/>
      <c r="F29" s="1"/>
      <c r="G29" s="1"/>
      <c r="H29" s="1"/>
      <c r="I29" s="1"/>
      <c r="J29" s="1"/>
      <c r="K29" s="1"/>
      <c r="L29" s="1"/>
      <c r="M29" s="1"/>
      <c r="N29" s="1"/>
      <c r="O29" s="1"/>
      <c r="P29" s="1"/>
      <c r="Q29" s="1"/>
      <c r="R29" s="1"/>
    </row>
    <row r="30" spans="1:30" x14ac:dyDescent="0.3">
      <c r="C30" s="1" t="s">
        <v>23</v>
      </c>
    </row>
    <row r="31" spans="1:30" x14ac:dyDescent="0.3">
      <c r="C31" t="s">
        <v>30</v>
      </c>
    </row>
    <row r="32" spans="1:30" x14ac:dyDescent="0.3">
      <c r="C32" t="s">
        <v>18</v>
      </c>
    </row>
    <row r="33" spans="3:3" x14ac:dyDescent="0.3">
      <c r="C33" t="s">
        <v>57</v>
      </c>
    </row>
    <row r="34" spans="3:3" x14ac:dyDescent="0.3">
      <c r="C34" t="s">
        <v>59</v>
      </c>
    </row>
    <row r="35" spans="3:3" x14ac:dyDescent="0.3">
      <c r="C35" t="s">
        <v>60</v>
      </c>
    </row>
    <row r="36" spans="3:3" x14ac:dyDescent="0.3">
      <c r="C36" t="s">
        <v>61</v>
      </c>
    </row>
    <row r="37" spans="3:3" x14ac:dyDescent="0.3">
      <c r="C37" t="s">
        <v>62</v>
      </c>
    </row>
    <row r="38" spans="3:3" x14ac:dyDescent="0.3">
      <c r="C38" t="s">
        <v>65</v>
      </c>
    </row>
    <row r="39" spans="3:3" x14ac:dyDescent="0.3">
      <c r="C39"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Cows, etc</vt:lpstr>
      <vt:lpstr>BS&amp;G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Lyle Nyberg</dc:creator>
  <cp:lastModifiedBy>Lyle Nyberg</cp:lastModifiedBy>
  <dcterms:created xsi:type="dcterms:W3CDTF">2023-06-07T18:21:16Z</dcterms:created>
  <dcterms:modified xsi:type="dcterms:W3CDTF">2023-06-23T01:55:31Z</dcterms:modified>
</cp:coreProperties>
</file>